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9320" windowHeight="11670" tabRatio="739"/>
  </bookViews>
  <sheets>
    <sheet name="ReadMe" sheetId="9" r:id="rId1"/>
    <sheet name="CountryList" sheetId="10" r:id="rId2"/>
    <sheet name="Graphs" sheetId="72" r:id="rId3"/>
    <sheet name="T0" sheetId="60" r:id="rId4"/>
    <sheet name="T38" sheetId="6" r:id="rId5"/>
    <sheet name="T39" sheetId="7" r:id="rId6"/>
    <sheet name="T40" sheetId="8" r:id="rId7"/>
    <sheet name="T41" sheetId="4" r:id="rId8"/>
    <sheet name="T42" sheetId="5" r:id="rId9"/>
    <sheet name="T43" sheetId="11" r:id="rId10"/>
    <sheet name="T44" sheetId="12" r:id="rId11"/>
    <sheet name="T45" sheetId="13" r:id="rId12"/>
    <sheet name="T46" sheetId="14" r:id="rId13"/>
    <sheet name="T47" sheetId="15" r:id="rId14"/>
    <sheet name="T48" sheetId="16" r:id="rId15"/>
    <sheet name="T50" sheetId="18" r:id="rId16"/>
    <sheet name="T49" sheetId="17" r:id="rId17"/>
    <sheet name="T51" sheetId="19" r:id="rId18"/>
    <sheet name="T52" sheetId="20" r:id="rId19"/>
    <sheet name="T53" sheetId="21" r:id="rId20"/>
    <sheet name="T54" sheetId="22" r:id="rId21"/>
    <sheet name="T55" sheetId="24" r:id="rId22"/>
    <sheet name="T56" sheetId="25" r:id="rId23"/>
    <sheet name="T57" sheetId="26" r:id="rId24"/>
    <sheet name="T58" sheetId="27" r:id="rId25"/>
    <sheet name="T59" sheetId="28" r:id="rId26"/>
    <sheet name="T60" sheetId="29" r:id="rId27"/>
    <sheet name="T61" sheetId="30" r:id="rId28"/>
    <sheet name="T62" sheetId="31" r:id="rId29"/>
    <sheet name="T63" sheetId="32" r:id="rId30"/>
    <sheet name="T64" sheetId="33" r:id="rId31"/>
    <sheet name="T65" sheetId="34" r:id="rId32"/>
    <sheet name="T66" sheetId="35" r:id="rId33"/>
    <sheet name="T67" sheetId="36" r:id="rId34"/>
    <sheet name="T68" sheetId="37" r:id="rId35"/>
    <sheet name="T69" sheetId="39" r:id="rId36"/>
    <sheet name="T70" sheetId="40" r:id="rId37"/>
    <sheet name="T71" sheetId="41" r:id="rId38"/>
    <sheet name="T72" sheetId="42" r:id="rId39"/>
    <sheet name="T73" sheetId="43" r:id="rId40"/>
    <sheet name="T74" sheetId="44" r:id="rId41"/>
    <sheet name="T75" sheetId="50" r:id="rId42"/>
    <sheet name="T76" sheetId="51" r:id="rId43"/>
    <sheet name="T77" sheetId="52" r:id="rId44"/>
    <sheet name="T78" sheetId="54" r:id="rId45"/>
    <sheet name="T79" sheetId="53" r:id="rId46"/>
    <sheet name="T80" sheetId="45" r:id="rId47"/>
    <sheet name="T81" sheetId="46" r:id="rId48"/>
    <sheet name="T82" sheetId="47" r:id="rId49"/>
    <sheet name="T83" sheetId="48" r:id="rId50"/>
    <sheet name="T84" sheetId="49" r:id="rId51"/>
    <sheet name="T85" sheetId="67" r:id="rId52"/>
    <sheet name="T86" sheetId="68" r:id="rId53"/>
    <sheet name="T87" sheetId="69" r:id="rId54"/>
    <sheet name="T88" sheetId="70" r:id="rId55"/>
    <sheet name="T89" sheetId="71" r:id="rId56"/>
    <sheet name="T91" sheetId="65" r:id="rId57"/>
    <sheet name="T92" sheetId="66" r:id="rId58"/>
    <sheet name="T93" sheetId="76" r:id="rId59"/>
    <sheet name="T94" sheetId="77" r:id="rId60"/>
    <sheet name="TempSheetForGraphs" sheetId="73" r:id="rId61"/>
  </sheets>
  <definedNames>
    <definedName name="_xlnm._FilterDatabase" localSheetId="58" hidden="1">'T93'!$B$2:$O$234</definedName>
    <definedName name="_xlnm._FilterDatabase" localSheetId="59" hidden="1">'T94'!$B$2:$O$155</definedName>
  </definedNames>
  <calcPr calcId="152511"/>
</workbook>
</file>

<file path=xl/calcChain.xml><?xml version="1.0" encoding="utf-8"?>
<calcChain xmlns="http://schemas.openxmlformats.org/spreadsheetml/2006/main">
  <c r="P46" i="44" l="1"/>
  <c r="P45" i="44"/>
  <c r="P44" i="44"/>
  <c r="P43" i="44"/>
  <c r="P42" i="44"/>
  <c r="P46" i="43"/>
  <c r="P45" i="43"/>
  <c r="P44" i="43"/>
  <c r="P43" i="43"/>
  <c r="P42" i="43"/>
  <c r="P46" i="42"/>
  <c r="P45" i="42"/>
  <c r="P44" i="42"/>
  <c r="P43" i="42"/>
  <c r="P42" i="42"/>
  <c r="P46" i="41"/>
  <c r="P45" i="41"/>
  <c r="P44" i="41"/>
  <c r="P43" i="41"/>
  <c r="P42" i="41"/>
  <c r="P46" i="40"/>
  <c r="P45" i="40"/>
  <c r="P44" i="40"/>
  <c r="P43" i="40"/>
  <c r="P42" i="40"/>
  <c r="P46" i="39"/>
  <c r="P45" i="39"/>
  <c r="P44" i="39"/>
  <c r="P43" i="39"/>
  <c r="P42" i="39"/>
  <c r="P46" i="37"/>
  <c r="P45" i="37"/>
  <c r="P44" i="37"/>
  <c r="P43" i="37"/>
  <c r="P42" i="37"/>
  <c r="P46" i="36"/>
  <c r="P45" i="36"/>
  <c r="P44" i="36"/>
  <c r="P43" i="36"/>
  <c r="P42" i="36"/>
  <c r="P46" i="35"/>
  <c r="P45" i="35"/>
  <c r="P44" i="35"/>
  <c r="P43" i="35"/>
  <c r="P42" i="35"/>
  <c r="P46" i="34"/>
  <c r="P45" i="34"/>
  <c r="P44" i="34"/>
  <c r="P43" i="34"/>
  <c r="P42" i="34"/>
  <c r="J155" i="77" l="1"/>
  <c r="I155" i="77"/>
  <c r="H155" i="77"/>
  <c r="G155" i="77"/>
  <c r="F155" i="77"/>
  <c r="E155" i="77"/>
  <c r="D155" i="77"/>
  <c r="C155" i="77"/>
  <c r="O154" i="77"/>
  <c r="N154" i="77"/>
  <c r="M154" i="77"/>
  <c r="L154" i="77"/>
  <c r="K154" i="77"/>
  <c r="O153" i="77"/>
  <c r="N153" i="77"/>
  <c r="M153" i="77"/>
  <c r="L153" i="77"/>
  <c r="K153" i="77"/>
  <c r="O152" i="77"/>
  <c r="N152" i="77"/>
  <c r="M152" i="77"/>
  <c r="L152" i="77"/>
  <c r="K152" i="77"/>
  <c r="O151" i="77"/>
  <c r="N151" i="77"/>
  <c r="M151" i="77"/>
  <c r="L151" i="77"/>
  <c r="K151" i="77"/>
  <c r="O150" i="77"/>
  <c r="N150" i="77"/>
  <c r="M150" i="77"/>
  <c r="L150" i="77"/>
  <c r="K150" i="77"/>
  <c r="O149" i="77"/>
  <c r="N149" i="77"/>
  <c r="M149" i="77"/>
  <c r="L149" i="77"/>
  <c r="K149" i="77"/>
  <c r="O148" i="77"/>
  <c r="N148" i="77"/>
  <c r="M148" i="77"/>
  <c r="L148" i="77"/>
  <c r="K148" i="77"/>
  <c r="O147" i="77"/>
  <c r="N147" i="77"/>
  <c r="M147" i="77"/>
  <c r="L147" i="77"/>
  <c r="K147" i="77"/>
  <c r="O146" i="77"/>
  <c r="N146" i="77"/>
  <c r="M146" i="77"/>
  <c r="L146" i="77"/>
  <c r="K146" i="77"/>
  <c r="O145" i="77"/>
  <c r="N145" i="77"/>
  <c r="M145" i="77"/>
  <c r="L145" i="77"/>
  <c r="K145" i="77"/>
  <c r="O144" i="77"/>
  <c r="N144" i="77"/>
  <c r="M144" i="77"/>
  <c r="L144" i="77"/>
  <c r="K144" i="77"/>
  <c r="O143" i="77"/>
  <c r="N143" i="77"/>
  <c r="M143" i="77"/>
  <c r="L143" i="77"/>
  <c r="K143" i="77"/>
  <c r="O142" i="77"/>
  <c r="N142" i="77"/>
  <c r="M142" i="77"/>
  <c r="L142" i="77"/>
  <c r="K142" i="77"/>
  <c r="O141" i="77"/>
  <c r="N141" i="77"/>
  <c r="M141" i="77"/>
  <c r="L141" i="77"/>
  <c r="K141" i="77"/>
  <c r="O140" i="77"/>
  <c r="N140" i="77"/>
  <c r="M140" i="77"/>
  <c r="L140" i="77"/>
  <c r="K140" i="77"/>
  <c r="O139" i="77"/>
  <c r="N139" i="77"/>
  <c r="M139" i="77"/>
  <c r="L139" i="77"/>
  <c r="K139" i="77"/>
  <c r="O138" i="77"/>
  <c r="N138" i="77"/>
  <c r="M138" i="77"/>
  <c r="L138" i="77"/>
  <c r="K138" i="77"/>
  <c r="O137" i="77"/>
  <c r="N137" i="77"/>
  <c r="M137" i="77"/>
  <c r="L137" i="77"/>
  <c r="K137" i="77"/>
  <c r="O136" i="77"/>
  <c r="N136" i="77"/>
  <c r="M136" i="77"/>
  <c r="L136" i="77"/>
  <c r="K136" i="77"/>
  <c r="O135" i="77"/>
  <c r="N135" i="77"/>
  <c r="M135" i="77"/>
  <c r="L135" i="77"/>
  <c r="K135" i="77"/>
  <c r="O134" i="77"/>
  <c r="N134" i="77"/>
  <c r="M134" i="77"/>
  <c r="L134" i="77"/>
  <c r="K134" i="77"/>
  <c r="O133" i="77"/>
  <c r="N133" i="77"/>
  <c r="M133" i="77"/>
  <c r="L133" i="77"/>
  <c r="K133" i="77"/>
  <c r="O132" i="77"/>
  <c r="N132" i="77"/>
  <c r="M132" i="77"/>
  <c r="L132" i="77"/>
  <c r="K132" i="77"/>
  <c r="O131" i="77"/>
  <c r="N131" i="77"/>
  <c r="M131" i="77"/>
  <c r="L131" i="77"/>
  <c r="K131" i="77"/>
  <c r="O130" i="77"/>
  <c r="N130" i="77"/>
  <c r="M130" i="77"/>
  <c r="L130" i="77"/>
  <c r="K130" i="77"/>
  <c r="O129" i="77"/>
  <c r="N129" i="77"/>
  <c r="M129" i="77"/>
  <c r="L129" i="77"/>
  <c r="K129" i="77"/>
  <c r="O128" i="77"/>
  <c r="N128" i="77"/>
  <c r="M128" i="77"/>
  <c r="L128" i="77"/>
  <c r="K128" i="77"/>
  <c r="O127" i="77"/>
  <c r="N127" i="77"/>
  <c r="M127" i="77"/>
  <c r="L127" i="77"/>
  <c r="K127" i="77"/>
  <c r="O126" i="77"/>
  <c r="N126" i="77"/>
  <c r="M126" i="77"/>
  <c r="L126" i="77"/>
  <c r="K126" i="77"/>
  <c r="O125" i="77"/>
  <c r="N125" i="77"/>
  <c r="M125" i="77"/>
  <c r="L125" i="77"/>
  <c r="K125" i="77"/>
  <c r="O124" i="77"/>
  <c r="N124" i="77"/>
  <c r="M124" i="77"/>
  <c r="L124" i="77"/>
  <c r="K124" i="77"/>
  <c r="O123" i="77"/>
  <c r="N123" i="77"/>
  <c r="M123" i="77"/>
  <c r="L123" i="77"/>
  <c r="K123" i="77"/>
  <c r="O122" i="77"/>
  <c r="N122" i="77"/>
  <c r="M122" i="77"/>
  <c r="L122" i="77"/>
  <c r="K122" i="77"/>
  <c r="O121" i="77"/>
  <c r="N121" i="77"/>
  <c r="M121" i="77"/>
  <c r="L121" i="77"/>
  <c r="K121" i="77"/>
  <c r="O120" i="77"/>
  <c r="N120" i="77"/>
  <c r="M120" i="77"/>
  <c r="L120" i="77"/>
  <c r="K120" i="77"/>
  <c r="O119" i="77"/>
  <c r="N119" i="77"/>
  <c r="M119" i="77"/>
  <c r="L119" i="77"/>
  <c r="K119" i="77"/>
  <c r="O118" i="77"/>
  <c r="N118" i="77"/>
  <c r="M118" i="77"/>
  <c r="L118" i="77"/>
  <c r="K118" i="77"/>
  <c r="O117" i="77"/>
  <c r="N117" i="77"/>
  <c r="M117" i="77"/>
  <c r="L117" i="77"/>
  <c r="K117" i="77"/>
  <c r="O116" i="77"/>
  <c r="N116" i="77"/>
  <c r="M116" i="77"/>
  <c r="L116" i="77"/>
  <c r="K116" i="77"/>
  <c r="O115" i="77"/>
  <c r="N115" i="77"/>
  <c r="M115" i="77"/>
  <c r="L115" i="77"/>
  <c r="K115" i="77"/>
  <c r="O114" i="77"/>
  <c r="N114" i="77"/>
  <c r="M114" i="77"/>
  <c r="L114" i="77"/>
  <c r="K114" i="77"/>
  <c r="O113" i="77"/>
  <c r="N113" i="77"/>
  <c r="M113" i="77"/>
  <c r="L113" i="77"/>
  <c r="K113" i="77"/>
  <c r="O112" i="77"/>
  <c r="N112" i="77"/>
  <c r="M112" i="77"/>
  <c r="L112" i="77"/>
  <c r="K112" i="77"/>
  <c r="O111" i="77"/>
  <c r="N111" i="77"/>
  <c r="M111" i="77"/>
  <c r="L111" i="77"/>
  <c r="K111" i="77"/>
  <c r="O110" i="77"/>
  <c r="N110" i="77"/>
  <c r="M110" i="77"/>
  <c r="L110" i="77"/>
  <c r="K110" i="77"/>
  <c r="O109" i="77"/>
  <c r="N109" i="77"/>
  <c r="M109" i="77"/>
  <c r="L109" i="77"/>
  <c r="K109" i="77"/>
  <c r="O108" i="77"/>
  <c r="N108" i="77"/>
  <c r="M108" i="77"/>
  <c r="L108" i="77"/>
  <c r="K108" i="77"/>
  <c r="O107" i="77"/>
  <c r="N107" i="77"/>
  <c r="M107" i="77"/>
  <c r="L107" i="77"/>
  <c r="K107" i="77"/>
  <c r="O106" i="77"/>
  <c r="N106" i="77"/>
  <c r="M106" i="77"/>
  <c r="L106" i="77"/>
  <c r="K106" i="77"/>
  <c r="O105" i="77"/>
  <c r="N105" i="77"/>
  <c r="M105" i="77"/>
  <c r="L105" i="77"/>
  <c r="K105" i="77"/>
  <c r="O104" i="77"/>
  <c r="N104" i="77"/>
  <c r="M104" i="77"/>
  <c r="L104" i="77"/>
  <c r="K104" i="77"/>
  <c r="O103" i="77"/>
  <c r="N103" i="77"/>
  <c r="M103" i="77"/>
  <c r="L103" i="77"/>
  <c r="K103" i="77"/>
  <c r="O102" i="77"/>
  <c r="N102" i="77"/>
  <c r="M102" i="77"/>
  <c r="L102" i="77"/>
  <c r="K102" i="77"/>
  <c r="O101" i="77"/>
  <c r="N101" i="77"/>
  <c r="M101" i="77"/>
  <c r="L101" i="77"/>
  <c r="K101" i="77"/>
  <c r="O100" i="77"/>
  <c r="N100" i="77"/>
  <c r="M100" i="77"/>
  <c r="L100" i="77"/>
  <c r="K100" i="77"/>
  <c r="O99" i="77"/>
  <c r="N99" i="77"/>
  <c r="M99" i="77"/>
  <c r="L99" i="77"/>
  <c r="K99" i="77"/>
  <c r="O98" i="77"/>
  <c r="N98" i="77"/>
  <c r="M98" i="77"/>
  <c r="L98" i="77"/>
  <c r="K98" i="77"/>
  <c r="O97" i="77"/>
  <c r="N97" i="77"/>
  <c r="M97" i="77"/>
  <c r="L97" i="77"/>
  <c r="K97" i="77"/>
  <c r="O96" i="77"/>
  <c r="N96" i="77"/>
  <c r="M96" i="77"/>
  <c r="L96" i="77"/>
  <c r="K96" i="77"/>
  <c r="O95" i="77"/>
  <c r="N95" i="77"/>
  <c r="M95" i="77"/>
  <c r="L95" i="77"/>
  <c r="K95" i="77"/>
  <c r="O94" i="77"/>
  <c r="N94" i="77"/>
  <c r="M94" i="77"/>
  <c r="L94" i="77"/>
  <c r="K94" i="77"/>
  <c r="O93" i="77"/>
  <c r="N93" i="77"/>
  <c r="M93" i="77"/>
  <c r="L93" i="77"/>
  <c r="K93" i="77"/>
  <c r="O92" i="77"/>
  <c r="N92" i="77"/>
  <c r="M92" i="77"/>
  <c r="L92" i="77"/>
  <c r="K92" i="77"/>
  <c r="O91" i="77"/>
  <c r="N91" i="77"/>
  <c r="M91" i="77"/>
  <c r="L91" i="77"/>
  <c r="K91" i="77"/>
  <c r="O90" i="77"/>
  <c r="N90" i="77"/>
  <c r="M90" i="77"/>
  <c r="L90" i="77"/>
  <c r="K90" i="77"/>
  <c r="O89" i="77"/>
  <c r="N89" i="77"/>
  <c r="M89" i="77"/>
  <c r="L89" i="77"/>
  <c r="K89" i="77"/>
  <c r="O88" i="77"/>
  <c r="N88" i="77"/>
  <c r="M88" i="77"/>
  <c r="L88" i="77"/>
  <c r="K88" i="77"/>
  <c r="O87" i="77"/>
  <c r="N87" i="77"/>
  <c r="M87" i="77"/>
  <c r="L87" i="77"/>
  <c r="K87" i="77"/>
  <c r="O86" i="77"/>
  <c r="N86" i="77"/>
  <c r="M86" i="77"/>
  <c r="L86" i="77"/>
  <c r="K86" i="77"/>
  <c r="O85" i="77"/>
  <c r="N85" i="77"/>
  <c r="M85" i="77"/>
  <c r="L85" i="77"/>
  <c r="K85" i="77"/>
  <c r="O84" i="77"/>
  <c r="N84" i="77"/>
  <c r="M84" i="77"/>
  <c r="L84" i="77"/>
  <c r="K84" i="77"/>
  <c r="O83" i="77"/>
  <c r="N83" i="77"/>
  <c r="M83" i="77"/>
  <c r="L83" i="77"/>
  <c r="K83" i="77"/>
  <c r="O82" i="77"/>
  <c r="N82" i="77"/>
  <c r="M82" i="77"/>
  <c r="L82" i="77"/>
  <c r="K82" i="77"/>
  <c r="O81" i="77"/>
  <c r="N81" i="77"/>
  <c r="M81" i="77"/>
  <c r="L81" i="77"/>
  <c r="K81" i="77"/>
  <c r="O80" i="77"/>
  <c r="N80" i="77"/>
  <c r="M80" i="77"/>
  <c r="L80" i="77"/>
  <c r="K80" i="77"/>
  <c r="O79" i="77"/>
  <c r="N79" i="77"/>
  <c r="M79" i="77"/>
  <c r="L79" i="77"/>
  <c r="K79" i="77"/>
  <c r="O78" i="77"/>
  <c r="N78" i="77"/>
  <c r="M78" i="77"/>
  <c r="L78" i="77"/>
  <c r="K78" i="77"/>
  <c r="O77" i="77"/>
  <c r="N77" i="77"/>
  <c r="M77" i="77"/>
  <c r="L77" i="77"/>
  <c r="K77" i="77"/>
  <c r="O76" i="77"/>
  <c r="N76" i="77"/>
  <c r="M76" i="77"/>
  <c r="L76" i="77"/>
  <c r="K76" i="77"/>
  <c r="O75" i="77"/>
  <c r="N75" i="77"/>
  <c r="M75" i="77"/>
  <c r="L75" i="77"/>
  <c r="K75" i="77"/>
  <c r="O74" i="77"/>
  <c r="N74" i="77"/>
  <c r="M74" i="77"/>
  <c r="L74" i="77"/>
  <c r="K74" i="77"/>
  <c r="O73" i="77"/>
  <c r="N73" i="77"/>
  <c r="M73" i="77"/>
  <c r="L73" i="77"/>
  <c r="K73" i="77"/>
  <c r="O72" i="77"/>
  <c r="N72" i="77"/>
  <c r="M72" i="77"/>
  <c r="L72" i="77"/>
  <c r="K72" i="77"/>
  <c r="O71" i="77"/>
  <c r="N71" i="77"/>
  <c r="M71" i="77"/>
  <c r="L71" i="77"/>
  <c r="K71" i="77"/>
  <c r="O70" i="77"/>
  <c r="N70" i="77"/>
  <c r="M70" i="77"/>
  <c r="L70" i="77"/>
  <c r="K70" i="77"/>
  <c r="O69" i="77"/>
  <c r="N69" i="77"/>
  <c r="M69" i="77"/>
  <c r="L69" i="77"/>
  <c r="K69" i="77"/>
  <c r="O68" i="77"/>
  <c r="N68" i="77"/>
  <c r="M68" i="77"/>
  <c r="L68" i="77"/>
  <c r="K68" i="77"/>
  <c r="O67" i="77"/>
  <c r="N67" i="77"/>
  <c r="M67" i="77"/>
  <c r="L67" i="77"/>
  <c r="K67" i="77"/>
  <c r="O66" i="77"/>
  <c r="N66" i="77"/>
  <c r="M66" i="77"/>
  <c r="L66" i="77"/>
  <c r="K66" i="77"/>
  <c r="O65" i="77"/>
  <c r="N65" i="77"/>
  <c r="M65" i="77"/>
  <c r="L65" i="77"/>
  <c r="K65" i="77"/>
  <c r="O64" i="77"/>
  <c r="N64" i="77"/>
  <c r="M64" i="77"/>
  <c r="L64" i="77"/>
  <c r="K64" i="77"/>
  <c r="O63" i="77"/>
  <c r="N63" i="77"/>
  <c r="M63" i="77"/>
  <c r="L63" i="77"/>
  <c r="K63" i="77"/>
  <c r="O62" i="77"/>
  <c r="N62" i="77"/>
  <c r="M62" i="77"/>
  <c r="L62" i="77"/>
  <c r="K62" i="77"/>
  <c r="O61" i="77"/>
  <c r="N61" i="77"/>
  <c r="M61" i="77"/>
  <c r="L61" i="77"/>
  <c r="K61" i="77"/>
  <c r="O60" i="77"/>
  <c r="N60" i="77"/>
  <c r="M60" i="77"/>
  <c r="L60" i="77"/>
  <c r="K60" i="77"/>
  <c r="O59" i="77"/>
  <c r="N59" i="77"/>
  <c r="M59" i="77"/>
  <c r="L59" i="77"/>
  <c r="K59" i="77"/>
  <c r="O58" i="77"/>
  <c r="N58" i="77"/>
  <c r="M58" i="77"/>
  <c r="L58" i="77"/>
  <c r="K58" i="77"/>
  <c r="O57" i="77"/>
  <c r="N57" i="77"/>
  <c r="M57" i="77"/>
  <c r="L57" i="77"/>
  <c r="K57" i="77"/>
  <c r="O56" i="77"/>
  <c r="N56" i="77"/>
  <c r="M56" i="77"/>
  <c r="L56" i="77"/>
  <c r="K56" i="77"/>
  <c r="O55" i="77"/>
  <c r="N55" i="77"/>
  <c r="M55" i="77"/>
  <c r="L55" i="77"/>
  <c r="K55" i="77"/>
  <c r="O54" i="77"/>
  <c r="N54" i="77"/>
  <c r="M54" i="77"/>
  <c r="L54" i="77"/>
  <c r="K54" i="77"/>
  <c r="O53" i="77"/>
  <c r="N53" i="77"/>
  <c r="M53" i="77"/>
  <c r="L53" i="77"/>
  <c r="K53" i="77"/>
  <c r="O52" i="77"/>
  <c r="N52" i="77"/>
  <c r="M52" i="77"/>
  <c r="L52" i="77"/>
  <c r="K52" i="77"/>
  <c r="O51" i="77"/>
  <c r="N51" i="77"/>
  <c r="M51" i="77"/>
  <c r="L51" i="77"/>
  <c r="K51" i="77"/>
  <c r="O50" i="77"/>
  <c r="N50" i="77"/>
  <c r="M50" i="77"/>
  <c r="L50" i="77"/>
  <c r="K50" i="77"/>
  <c r="O49" i="77"/>
  <c r="N49" i="77"/>
  <c r="M49" i="77"/>
  <c r="L49" i="77"/>
  <c r="K49" i="77"/>
  <c r="O48" i="77"/>
  <c r="N48" i="77"/>
  <c r="M48" i="77"/>
  <c r="L48" i="77"/>
  <c r="K48" i="77"/>
  <c r="O47" i="77"/>
  <c r="N47" i="77"/>
  <c r="M47" i="77"/>
  <c r="L47" i="77"/>
  <c r="K47" i="77"/>
  <c r="O46" i="77"/>
  <c r="N46" i="77"/>
  <c r="M46" i="77"/>
  <c r="L46" i="77"/>
  <c r="K46" i="77"/>
  <c r="O45" i="77"/>
  <c r="N45" i="77"/>
  <c r="M45" i="77"/>
  <c r="L45" i="77"/>
  <c r="K45" i="77"/>
  <c r="O44" i="77"/>
  <c r="N44" i="77"/>
  <c r="M44" i="77"/>
  <c r="L44" i="77"/>
  <c r="K44" i="77"/>
  <c r="O43" i="77"/>
  <c r="N43" i="77"/>
  <c r="M43" i="77"/>
  <c r="L43" i="77"/>
  <c r="K43" i="77"/>
  <c r="O42" i="77"/>
  <c r="N42" i="77"/>
  <c r="M42" i="77"/>
  <c r="L42" i="77"/>
  <c r="K42" i="77"/>
  <c r="O41" i="77"/>
  <c r="N41" i="77"/>
  <c r="M41" i="77"/>
  <c r="L41" i="77"/>
  <c r="K41" i="77"/>
  <c r="O40" i="77"/>
  <c r="N40" i="77"/>
  <c r="M40" i="77"/>
  <c r="L40" i="77"/>
  <c r="K40" i="77"/>
  <c r="O39" i="77"/>
  <c r="N39" i="77"/>
  <c r="M39" i="77"/>
  <c r="L39" i="77"/>
  <c r="K39" i="77"/>
  <c r="O38" i="77"/>
  <c r="N38" i="77"/>
  <c r="M38" i="77"/>
  <c r="L38" i="77"/>
  <c r="K38" i="77"/>
  <c r="O37" i="77"/>
  <c r="N37" i="77"/>
  <c r="M37" i="77"/>
  <c r="L37" i="77"/>
  <c r="K37" i="77"/>
  <c r="O36" i="77"/>
  <c r="N36" i="77"/>
  <c r="M36" i="77"/>
  <c r="L36" i="77"/>
  <c r="K36" i="77"/>
  <c r="O35" i="77"/>
  <c r="N35" i="77"/>
  <c r="M35" i="77"/>
  <c r="L35" i="77"/>
  <c r="K35" i="77"/>
  <c r="O34" i="77"/>
  <c r="N34" i="77"/>
  <c r="M34" i="77"/>
  <c r="L34" i="77"/>
  <c r="K34" i="77"/>
  <c r="O33" i="77"/>
  <c r="N33" i="77"/>
  <c r="M33" i="77"/>
  <c r="L33" i="77"/>
  <c r="K33" i="77"/>
  <c r="O32" i="77"/>
  <c r="N32" i="77"/>
  <c r="M32" i="77"/>
  <c r="L32" i="77"/>
  <c r="K32" i="77"/>
  <c r="O31" i="77"/>
  <c r="N31" i="77"/>
  <c r="M31" i="77"/>
  <c r="L31" i="77"/>
  <c r="K31" i="77"/>
  <c r="O30" i="77"/>
  <c r="N30" i="77"/>
  <c r="M30" i="77"/>
  <c r="L30" i="77"/>
  <c r="K30" i="77"/>
  <c r="O29" i="77"/>
  <c r="N29" i="77"/>
  <c r="M29" i="77"/>
  <c r="L29" i="77"/>
  <c r="K29" i="77"/>
  <c r="O28" i="77"/>
  <c r="N28" i="77"/>
  <c r="M28" i="77"/>
  <c r="L28" i="77"/>
  <c r="K28" i="77"/>
  <c r="O27" i="77"/>
  <c r="N27" i="77"/>
  <c r="M27" i="77"/>
  <c r="L27" i="77"/>
  <c r="K27" i="77"/>
  <c r="O26" i="77"/>
  <c r="N26" i="77"/>
  <c r="M26" i="77"/>
  <c r="L26" i="77"/>
  <c r="K26" i="77"/>
  <c r="O25" i="77"/>
  <c r="N25" i="77"/>
  <c r="M25" i="77"/>
  <c r="L25" i="77"/>
  <c r="K25" i="77"/>
  <c r="O24" i="77"/>
  <c r="N24" i="77"/>
  <c r="M24" i="77"/>
  <c r="L24" i="77"/>
  <c r="K24" i="77"/>
  <c r="O23" i="77"/>
  <c r="N23" i="77"/>
  <c r="M23" i="77"/>
  <c r="L23" i="77"/>
  <c r="K23" i="77"/>
  <c r="O22" i="77"/>
  <c r="N22" i="77"/>
  <c r="M22" i="77"/>
  <c r="L22" i="77"/>
  <c r="K22" i="77"/>
  <c r="O21" i="77"/>
  <c r="N21" i="77"/>
  <c r="M21" i="77"/>
  <c r="L21" i="77"/>
  <c r="K21" i="77"/>
  <c r="O20" i="77"/>
  <c r="N20" i="77"/>
  <c r="M20" i="77"/>
  <c r="L20" i="77"/>
  <c r="K20" i="77"/>
  <c r="O19" i="77"/>
  <c r="N19" i="77"/>
  <c r="M19" i="77"/>
  <c r="L19" i="77"/>
  <c r="K19" i="77"/>
  <c r="O18" i="77"/>
  <c r="N18" i="77"/>
  <c r="M18" i="77"/>
  <c r="L18" i="77"/>
  <c r="K18" i="77"/>
  <c r="O17" i="77"/>
  <c r="N17" i="77"/>
  <c r="M17" i="77"/>
  <c r="L17" i="77"/>
  <c r="K17" i="77"/>
  <c r="O16" i="77"/>
  <c r="N16" i="77"/>
  <c r="M16" i="77"/>
  <c r="L16" i="77"/>
  <c r="K16" i="77"/>
  <c r="O15" i="77"/>
  <c r="N15" i="77"/>
  <c r="M15" i="77"/>
  <c r="L15" i="77"/>
  <c r="K15" i="77"/>
  <c r="O14" i="77"/>
  <c r="N14" i="77"/>
  <c r="M14" i="77"/>
  <c r="L14" i="77"/>
  <c r="K14" i="77"/>
  <c r="O13" i="77"/>
  <c r="N13" i="77"/>
  <c r="M13" i="77"/>
  <c r="L13" i="77"/>
  <c r="K13" i="77"/>
  <c r="O12" i="77"/>
  <c r="N12" i="77"/>
  <c r="M12" i="77"/>
  <c r="L12" i="77"/>
  <c r="K12" i="77"/>
  <c r="O11" i="77"/>
  <c r="N11" i="77"/>
  <c r="M11" i="77"/>
  <c r="L11" i="77"/>
  <c r="K11" i="77"/>
  <c r="O10" i="77"/>
  <c r="N10" i="77"/>
  <c r="M10" i="77"/>
  <c r="L10" i="77"/>
  <c r="K10" i="77"/>
  <c r="O9" i="77"/>
  <c r="N9" i="77"/>
  <c r="M9" i="77"/>
  <c r="L9" i="77"/>
  <c r="K9" i="77"/>
  <c r="O8" i="77"/>
  <c r="N8" i="77"/>
  <c r="M8" i="77"/>
  <c r="L8" i="77"/>
  <c r="K8" i="77"/>
  <c r="O7" i="77"/>
  <c r="N7" i="77"/>
  <c r="M7" i="77"/>
  <c r="L7" i="77"/>
  <c r="K7" i="77"/>
  <c r="O6" i="77"/>
  <c r="N6" i="77"/>
  <c r="M6" i="77"/>
  <c r="L6" i="77"/>
  <c r="K6" i="77"/>
  <c r="O5" i="77"/>
  <c r="N5" i="77"/>
  <c r="M5" i="77"/>
  <c r="L5" i="77"/>
  <c r="K5" i="77"/>
  <c r="M155" i="77" l="1"/>
  <c r="L155" i="77"/>
  <c r="K155" i="77"/>
  <c r="O155" i="77"/>
  <c r="N155" i="77"/>
  <c r="L5" i="76"/>
  <c r="I5" i="76"/>
  <c r="J5" i="76"/>
  <c r="K5" i="76"/>
  <c r="M5" i="76"/>
  <c r="D234" i="76"/>
  <c r="J6" i="76"/>
  <c r="H234" i="76"/>
  <c r="I6" i="76"/>
  <c r="K6" i="76"/>
  <c r="L6" i="76"/>
  <c r="M6" i="76"/>
  <c r="L7" i="76"/>
  <c r="I7" i="76"/>
  <c r="J7" i="76"/>
  <c r="K7" i="76"/>
  <c r="M7" i="76"/>
  <c r="I8" i="76"/>
  <c r="J8" i="76"/>
  <c r="M8" i="76"/>
  <c r="K8" i="76"/>
  <c r="L8" i="76"/>
  <c r="L9" i="76"/>
  <c r="I9" i="76"/>
  <c r="J9" i="76"/>
  <c r="K9" i="76"/>
  <c r="M9" i="76"/>
  <c r="J10" i="76"/>
  <c r="I10" i="76"/>
  <c r="K10" i="76"/>
  <c r="L10" i="76"/>
  <c r="M10" i="76"/>
  <c r="L11" i="76"/>
  <c r="I11" i="76"/>
  <c r="J11" i="76"/>
  <c r="K11" i="76"/>
  <c r="M11" i="76"/>
  <c r="I12" i="76"/>
  <c r="J12" i="76"/>
  <c r="M12" i="76"/>
  <c r="K12" i="76"/>
  <c r="L12" i="76"/>
  <c r="L13" i="76"/>
  <c r="I13" i="76"/>
  <c r="J13" i="76"/>
  <c r="K13" i="76"/>
  <c r="M13" i="76"/>
  <c r="I14" i="76"/>
  <c r="J14" i="76"/>
  <c r="K14" i="76"/>
  <c r="L14" i="76"/>
  <c r="M14" i="76"/>
  <c r="L15" i="76"/>
  <c r="I15" i="76"/>
  <c r="J15" i="76"/>
  <c r="K15" i="76"/>
  <c r="M15" i="76"/>
  <c r="I16" i="76"/>
  <c r="J16" i="76"/>
  <c r="M16" i="76"/>
  <c r="K16" i="76"/>
  <c r="L16" i="76"/>
  <c r="K17" i="76"/>
  <c r="L17" i="76"/>
  <c r="I17" i="76"/>
  <c r="J17" i="76"/>
  <c r="M17" i="76"/>
  <c r="J18" i="76"/>
  <c r="I18" i="76"/>
  <c r="K18" i="76"/>
  <c r="L18" i="76"/>
  <c r="M18" i="76"/>
  <c r="L19" i="76"/>
  <c r="I19" i="76"/>
  <c r="J19" i="76"/>
  <c r="K19" i="76"/>
  <c r="M19" i="76"/>
  <c r="I20" i="76"/>
  <c r="J20" i="76"/>
  <c r="K20" i="76"/>
  <c r="L20" i="76"/>
  <c r="M20" i="76"/>
  <c r="L21" i="76"/>
  <c r="I21" i="76"/>
  <c r="J21" i="76"/>
  <c r="K21" i="76"/>
  <c r="M21" i="76"/>
  <c r="J22" i="76"/>
  <c r="I22" i="76"/>
  <c r="K22" i="76"/>
  <c r="L22" i="76"/>
  <c r="M22" i="76"/>
  <c r="L23" i="76"/>
  <c r="I23" i="76"/>
  <c r="J23" i="76"/>
  <c r="K23" i="76"/>
  <c r="M23" i="76"/>
  <c r="I24" i="76"/>
  <c r="J24" i="76"/>
  <c r="M24" i="76"/>
  <c r="K24" i="76"/>
  <c r="L24" i="76"/>
  <c r="L25" i="76"/>
  <c r="I25" i="76"/>
  <c r="J25" i="76"/>
  <c r="K25" i="76"/>
  <c r="M25" i="76"/>
  <c r="J26" i="76"/>
  <c r="I26" i="76"/>
  <c r="K26" i="76"/>
  <c r="L26" i="76"/>
  <c r="M26" i="76"/>
  <c r="L27" i="76"/>
  <c r="I27" i="76"/>
  <c r="J27" i="76"/>
  <c r="K27" i="76"/>
  <c r="M27" i="76"/>
  <c r="I28" i="76"/>
  <c r="J28" i="76"/>
  <c r="M28" i="76"/>
  <c r="K28" i="76"/>
  <c r="L28" i="76"/>
  <c r="L29" i="76"/>
  <c r="I29" i="76"/>
  <c r="J29" i="76"/>
  <c r="K29" i="76"/>
  <c r="M29" i="76"/>
  <c r="I30" i="76"/>
  <c r="J30" i="76"/>
  <c r="K30" i="76"/>
  <c r="L30" i="76"/>
  <c r="M30" i="76"/>
  <c r="L31" i="76"/>
  <c r="I31" i="76"/>
  <c r="J31" i="76"/>
  <c r="K31" i="76"/>
  <c r="M31" i="76"/>
  <c r="I32" i="76"/>
  <c r="J32" i="76"/>
  <c r="M32" i="76"/>
  <c r="K32" i="76"/>
  <c r="L32" i="76"/>
  <c r="K33" i="76"/>
  <c r="L33" i="76"/>
  <c r="I33" i="76"/>
  <c r="J33" i="76"/>
  <c r="M33" i="76"/>
  <c r="J34" i="76"/>
  <c r="I34" i="76"/>
  <c r="K34" i="76"/>
  <c r="L34" i="76"/>
  <c r="M34" i="76"/>
  <c r="L35" i="76"/>
  <c r="I35" i="76"/>
  <c r="J35" i="76"/>
  <c r="K35" i="76"/>
  <c r="M35" i="76"/>
  <c r="I36" i="76"/>
  <c r="J36" i="76"/>
  <c r="K36" i="76"/>
  <c r="L36" i="76"/>
  <c r="M36" i="76"/>
  <c r="L37" i="76"/>
  <c r="I37" i="76"/>
  <c r="J37" i="76"/>
  <c r="K37" i="76"/>
  <c r="M37" i="76"/>
  <c r="J38" i="76"/>
  <c r="I38" i="76"/>
  <c r="K38" i="76"/>
  <c r="L38" i="76"/>
  <c r="M38" i="76"/>
  <c r="L39" i="76"/>
  <c r="I39" i="76"/>
  <c r="J39" i="76"/>
  <c r="K39" i="76"/>
  <c r="M39" i="76"/>
  <c r="I40" i="76"/>
  <c r="J40" i="76"/>
  <c r="M40" i="76"/>
  <c r="K40" i="76"/>
  <c r="L40" i="76"/>
  <c r="L41" i="76"/>
  <c r="I41" i="76"/>
  <c r="J41" i="76"/>
  <c r="K41" i="76"/>
  <c r="M41" i="76"/>
  <c r="J42" i="76"/>
  <c r="I42" i="76"/>
  <c r="K42" i="76"/>
  <c r="L42" i="76"/>
  <c r="M42" i="76"/>
  <c r="L43" i="76"/>
  <c r="I43" i="76"/>
  <c r="J43" i="76"/>
  <c r="K43" i="76"/>
  <c r="M43" i="76"/>
  <c r="I44" i="76"/>
  <c r="J44" i="76"/>
  <c r="M44" i="76"/>
  <c r="K44" i="76"/>
  <c r="L44" i="76"/>
  <c r="L45" i="76"/>
  <c r="I45" i="76"/>
  <c r="J45" i="76"/>
  <c r="K45" i="76"/>
  <c r="M45" i="76"/>
  <c r="I46" i="76"/>
  <c r="J46" i="76"/>
  <c r="K46" i="76"/>
  <c r="L46" i="76"/>
  <c r="M46" i="76"/>
  <c r="L47" i="76"/>
  <c r="I47" i="76"/>
  <c r="J47" i="76"/>
  <c r="K47" i="76"/>
  <c r="M47" i="76"/>
  <c r="I48" i="76"/>
  <c r="J48" i="76"/>
  <c r="M48" i="76"/>
  <c r="K48" i="76"/>
  <c r="L48" i="76"/>
  <c r="K49" i="76"/>
  <c r="L49" i="76"/>
  <c r="I49" i="76"/>
  <c r="J49" i="76"/>
  <c r="M49" i="76"/>
  <c r="J50" i="76"/>
  <c r="I50" i="76"/>
  <c r="K50" i="76"/>
  <c r="L50" i="76"/>
  <c r="M50" i="76"/>
  <c r="L51" i="76"/>
  <c r="I51" i="76"/>
  <c r="J51" i="76"/>
  <c r="K51" i="76"/>
  <c r="M51" i="76"/>
  <c r="I52" i="76"/>
  <c r="J52" i="76"/>
  <c r="K52" i="76"/>
  <c r="L52" i="76"/>
  <c r="M52" i="76"/>
  <c r="L53" i="76"/>
  <c r="I53" i="76"/>
  <c r="J53" i="76"/>
  <c r="K53" i="76"/>
  <c r="M53" i="76"/>
  <c r="J54" i="76"/>
  <c r="I54" i="76"/>
  <c r="K54" i="76"/>
  <c r="L54" i="76"/>
  <c r="M54" i="76"/>
  <c r="L55" i="76"/>
  <c r="I55" i="76"/>
  <c r="J55" i="76"/>
  <c r="K55" i="76"/>
  <c r="M55" i="76"/>
  <c r="I56" i="76"/>
  <c r="J56" i="76"/>
  <c r="M56" i="76"/>
  <c r="K56" i="76"/>
  <c r="L56" i="76"/>
  <c r="L57" i="76"/>
  <c r="I57" i="76"/>
  <c r="J57" i="76"/>
  <c r="K57" i="76"/>
  <c r="M57" i="76"/>
  <c r="J58" i="76"/>
  <c r="I58" i="76"/>
  <c r="K58" i="76"/>
  <c r="L58" i="76"/>
  <c r="M58" i="76"/>
  <c r="L59" i="76"/>
  <c r="I59" i="76"/>
  <c r="J59" i="76"/>
  <c r="K59" i="76"/>
  <c r="M59" i="76"/>
  <c r="I60" i="76"/>
  <c r="J60" i="76"/>
  <c r="M60" i="76"/>
  <c r="K60" i="76"/>
  <c r="L60" i="76"/>
  <c r="L61" i="76"/>
  <c r="I61" i="76"/>
  <c r="J61" i="76"/>
  <c r="K61" i="76"/>
  <c r="M61" i="76"/>
  <c r="I62" i="76"/>
  <c r="J62" i="76"/>
  <c r="K62" i="76"/>
  <c r="L62" i="76"/>
  <c r="M62" i="76"/>
  <c r="L63" i="76"/>
  <c r="I63" i="76"/>
  <c r="J63" i="76"/>
  <c r="K63" i="76"/>
  <c r="M63" i="76"/>
  <c r="I64" i="76"/>
  <c r="J64" i="76"/>
  <c r="M64" i="76"/>
  <c r="K64" i="76"/>
  <c r="L64" i="76"/>
  <c r="K65" i="76"/>
  <c r="L65" i="76"/>
  <c r="I65" i="76"/>
  <c r="J65" i="76"/>
  <c r="M65" i="76"/>
  <c r="J66" i="76"/>
  <c r="I66" i="76"/>
  <c r="K66" i="76"/>
  <c r="L66" i="76"/>
  <c r="M66" i="76"/>
  <c r="L67" i="76"/>
  <c r="I67" i="76"/>
  <c r="J67" i="76"/>
  <c r="K67" i="76"/>
  <c r="M67" i="76"/>
  <c r="I68" i="76"/>
  <c r="J68" i="76"/>
  <c r="K68" i="76"/>
  <c r="L68" i="76"/>
  <c r="M68" i="76"/>
  <c r="L69" i="76"/>
  <c r="I69" i="76"/>
  <c r="J69" i="76"/>
  <c r="K69" i="76"/>
  <c r="M69" i="76"/>
  <c r="J70" i="76"/>
  <c r="I70" i="76"/>
  <c r="K70" i="76"/>
  <c r="L70" i="76"/>
  <c r="M70" i="76"/>
  <c r="L71" i="76"/>
  <c r="I71" i="76"/>
  <c r="J71" i="76"/>
  <c r="K71" i="76"/>
  <c r="M71" i="76"/>
  <c r="I72" i="76"/>
  <c r="J72" i="76"/>
  <c r="M72" i="76"/>
  <c r="K72" i="76"/>
  <c r="L72" i="76"/>
  <c r="L73" i="76"/>
  <c r="I73" i="76"/>
  <c r="J73" i="76"/>
  <c r="K73" i="76"/>
  <c r="M73" i="76"/>
  <c r="J74" i="76"/>
  <c r="I74" i="76"/>
  <c r="K74" i="76"/>
  <c r="L74" i="76"/>
  <c r="M74" i="76"/>
  <c r="L75" i="76"/>
  <c r="I75" i="76"/>
  <c r="J75" i="76"/>
  <c r="K75" i="76"/>
  <c r="M75" i="76"/>
  <c r="I76" i="76"/>
  <c r="J76" i="76"/>
  <c r="M76" i="76"/>
  <c r="K76" i="76"/>
  <c r="L76" i="76"/>
  <c r="L77" i="76"/>
  <c r="I77" i="76"/>
  <c r="J77" i="76"/>
  <c r="K77" i="76"/>
  <c r="M77" i="76"/>
  <c r="I78" i="76"/>
  <c r="J78" i="76"/>
  <c r="K78" i="76"/>
  <c r="L78" i="76"/>
  <c r="M78" i="76"/>
  <c r="L79" i="76"/>
  <c r="I79" i="76"/>
  <c r="J79" i="76"/>
  <c r="K79" i="76"/>
  <c r="M79" i="76"/>
  <c r="I80" i="76"/>
  <c r="J80" i="76"/>
  <c r="M80" i="76"/>
  <c r="K80" i="76"/>
  <c r="L80" i="76"/>
  <c r="K81" i="76"/>
  <c r="L81" i="76"/>
  <c r="I81" i="76"/>
  <c r="J81" i="76"/>
  <c r="M81" i="76"/>
  <c r="J82" i="76"/>
  <c r="I82" i="76"/>
  <c r="K82" i="76"/>
  <c r="L82" i="76"/>
  <c r="M82" i="76"/>
  <c r="L83" i="76"/>
  <c r="I83" i="76"/>
  <c r="J83" i="76"/>
  <c r="K83" i="76"/>
  <c r="M83" i="76"/>
  <c r="I84" i="76"/>
  <c r="J84" i="76"/>
  <c r="K84" i="76"/>
  <c r="L84" i="76"/>
  <c r="M84" i="76"/>
  <c r="L85" i="76"/>
  <c r="I85" i="76"/>
  <c r="J85" i="76"/>
  <c r="K85" i="76"/>
  <c r="M85" i="76"/>
  <c r="J86" i="76"/>
  <c r="I86" i="76"/>
  <c r="K86" i="76"/>
  <c r="L86" i="76"/>
  <c r="M86" i="76"/>
  <c r="J87" i="76"/>
  <c r="L87" i="76"/>
  <c r="I87" i="76"/>
  <c r="K87" i="76"/>
  <c r="M87" i="76"/>
  <c r="I88" i="76"/>
  <c r="J88" i="76"/>
  <c r="L88" i="76"/>
  <c r="M88" i="76"/>
  <c r="K88" i="76"/>
  <c r="J89" i="76"/>
  <c r="L89" i="76"/>
  <c r="I89" i="76"/>
  <c r="K89" i="76"/>
  <c r="M89" i="76"/>
  <c r="I90" i="76"/>
  <c r="K90" i="76"/>
  <c r="J90" i="76"/>
  <c r="L90" i="76"/>
  <c r="M90" i="76"/>
  <c r="I91" i="76"/>
  <c r="M91" i="76"/>
  <c r="J91" i="76"/>
  <c r="K91" i="76"/>
  <c r="L91" i="76"/>
  <c r="K92" i="76"/>
  <c r="I92" i="76"/>
  <c r="J92" i="76"/>
  <c r="L92" i="76"/>
  <c r="M92" i="76"/>
  <c r="I93" i="76"/>
  <c r="M93" i="76"/>
  <c r="J93" i="76"/>
  <c r="K93" i="76"/>
  <c r="L93" i="76"/>
  <c r="K94" i="76"/>
  <c r="I94" i="76"/>
  <c r="J94" i="76"/>
  <c r="L94" i="76"/>
  <c r="M94" i="76"/>
  <c r="I95" i="76"/>
  <c r="M95" i="76"/>
  <c r="J95" i="76"/>
  <c r="K95" i="76"/>
  <c r="L95" i="76"/>
  <c r="J96" i="76"/>
  <c r="K96" i="76"/>
  <c r="I96" i="76"/>
  <c r="L96" i="76"/>
  <c r="M96" i="76"/>
  <c r="I97" i="76"/>
  <c r="M97" i="76"/>
  <c r="J97" i="76"/>
  <c r="K97" i="76"/>
  <c r="L97" i="76"/>
  <c r="I98" i="76"/>
  <c r="K98" i="76"/>
  <c r="J98" i="76"/>
  <c r="L98" i="76"/>
  <c r="M98" i="76"/>
  <c r="I99" i="76"/>
  <c r="M99" i="76"/>
  <c r="J99" i="76"/>
  <c r="K99" i="76"/>
  <c r="L99" i="76"/>
  <c r="K100" i="76"/>
  <c r="I100" i="76"/>
  <c r="J100" i="76"/>
  <c r="L100" i="76"/>
  <c r="M100" i="76"/>
  <c r="I101" i="76"/>
  <c r="M101" i="76"/>
  <c r="J101" i="76"/>
  <c r="K101" i="76"/>
  <c r="L101" i="76"/>
  <c r="K102" i="76"/>
  <c r="I102" i="76"/>
  <c r="J102" i="76"/>
  <c r="L102" i="76"/>
  <c r="M102" i="76"/>
  <c r="I103" i="76"/>
  <c r="M103" i="76"/>
  <c r="J103" i="76"/>
  <c r="K103" i="76"/>
  <c r="L103" i="76"/>
  <c r="J104" i="76"/>
  <c r="K104" i="76"/>
  <c r="I104" i="76"/>
  <c r="L104" i="76"/>
  <c r="M104" i="76"/>
  <c r="I105" i="76"/>
  <c r="M105" i="76"/>
  <c r="J105" i="76"/>
  <c r="K105" i="76"/>
  <c r="L105" i="76"/>
  <c r="I106" i="76"/>
  <c r="K106" i="76"/>
  <c r="J106" i="76"/>
  <c r="L106" i="76"/>
  <c r="M106" i="76"/>
  <c r="I107" i="76"/>
  <c r="M107" i="76"/>
  <c r="J107" i="76"/>
  <c r="K107" i="76"/>
  <c r="L107" i="76"/>
  <c r="K108" i="76"/>
  <c r="I108" i="76"/>
  <c r="J108" i="76"/>
  <c r="L108" i="76"/>
  <c r="M108" i="76"/>
  <c r="I109" i="76"/>
  <c r="M109" i="76"/>
  <c r="J109" i="76"/>
  <c r="K109" i="76"/>
  <c r="L109" i="76"/>
  <c r="K110" i="76"/>
  <c r="I110" i="76"/>
  <c r="J110" i="76"/>
  <c r="L110" i="76"/>
  <c r="M110" i="76"/>
  <c r="I111" i="76"/>
  <c r="M111" i="76"/>
  <c r="J111" i="76"/>
  <c r="K111" i="76"/>
  <c r="L111" i="76"/>
  <c r="J112" i="76"/>
  <c r="K112" i="76"/>
  <c r="I112" i="76"/>
  <c r="L112" i="76"/>
  <c r="M112" i="76"/>
  <c r="I113" i="76"/>
  <c r="M113" i="76"/>
  <c r="J113" i="76"/>
  <c r="K113" i="76"/>
  <c r="L113" i="76"/>
  <c r="I114" i="76"/>
  <c r="K114" i="76"/>
  <c r="J114" i="76"/>
  <c r="L114" i="76"/>
  <c r="M114" i="76"/>
  <c r="I115" i="76"/>
  <c r="M115" i="76"/>
  <c r="J115" i="76"/>
  <c r="K115" i="76"/>
  <c r="L115" i="76"/>
  <c r="K116" i="76"/>
  <c r="I116" i="76"/>
  <c r="J116" i="76"/>
  <c r="L116" i="76"/>
  <c r="M116" i="76"/>
  <c r="I117" i="76"/>
  <c r="M117" i="76"/>
  <c r="J117" i="76"/>
  <c r="K117" i="76"/>
  <c r="L117" i="76"/>
  <c r="K118" i="76"/>
  <c r="I118" i="76"/>
  <c r="J118" i="76"/>
  <c r="L118" i="76"/>
  <c r="M118" i="76"/>
  <c r="I119" i="76"/>
  <c r="M119" i="76"/>
  <c r="J119" i="76"/>
  <c r="K119" i="76"/>
  <c r="L119" i="76"/>
  <c r="J120" i="76"/>
  <c r="K120" i="76"/>
  <c r="I120" i="76"/>
  <c r="L120" i="76"/>
  <c r="M120" i="76"/>
  <c r="I121" i="76"/>
  <c r="M121" i="76"/>
  <c r="J121" i="76"/>
  <c r="K121" i="76"/>
  <c r="L121" i="76"/>
  <c r="I122" i="76"/>
  <c r="K122" i="76"/>
  <c r="J122" i="76"/>
  <c r="L122" i="76"/>
  <c r="M122" i="76"/>
  <c r="I123" i="76"/>
  <c r="M123" i="76"/>
  <c r="J123" i="76"/>
  <c r="K123" i="76"/>
  <c r="L123" i="76"/>
  <c r="K124" i="76"/>
  <c r="I124" i="76"/>
  <c r="J124" i="76"/>
  <c r="L124" i="76"/>
  <c r="M124" i="76"/>
  <c r="I125" i="76"/>
  <c r="M125" i="76"/>
  <c r="J125" i="76"/>
  <c r="K125" i="76"/>
  <c r="L125" i="76"/>
  <c r="K126" i="76"/>
  <c r="I126" i="76"/>
  <c r="J126" i="76"/>
  <c r="L126" i="76"/>
  <c r="M126" i="76"/>
  <c r="I127" i="76"/>
  <c r="M127" i="76"/>
  <c r="J127" i="76"/>
  <c r="K127" i="76"/>
  <c r="L127" i="76"/>
  <c r="J128" i="76"/>
  <c r="K128" i="76"/>
  <c r="I128" i="76"/>
  <c r="L128" i="76"/>
  <c r="M128" i="76"/>
  <c r="I129" i="76"/>
  <c r="M129" i="76"/>
  <c r="J129" i="76"/>
  <c r="K129" i="76"/>
  <c r="L129" i="76"/>
  <c r="I130" i="76"/>
  <c r="K130" i="76"/>
  <c r="J130" i="76"/>
  <c r="L130" i="76"/>
  <c r="M130" i="76"/>
  <c r="I131" i="76"/>
  <c r="M131" i="76"/>
  <c r="J131" i="76"/>
  <c r="K131" i="76"/>
  <c r="L131" i="76"/>
  <c r="K132" i="76"/>
  <c r="I132" i="76"/>
  <c r="J132" i="76"/>
  <c r="L132" i="76"/>
  <c r="M132" i="76"/>
  <c r="I133" i="76"/>
  <c r="M133" i="76"/>
  <c r="J133" i="76"/>
  <c r="K133" i="76"/>
  <c r="L133" i="76"/>
  <c r="K134" i="76"/>
  <c r="I134" i="76"/>
  <c r="J134" i="76"/>
  <c r="L134" i="76"/>
  <c r="M134" i="76"/>
  <c r="I135" i="76"/>
  <c r="M135" i="76"/>
  <c r="J135" i="76"/>
  <c r="K135" i="76"/>
  <c r="L135" i="76"/>
  <c r="J136" i="76"/>
  <c r="K136" i="76"/>
  <c r="I136" i="76"/>
  <c r="L136" i="76"/>
  <c r="M136" i="76"/>
  <c r="I137" i="76"/>
  <c r="M137" i="76"/>
  <c r="J137" i="76"/>
  <c r="K137" i="76"/>
  <c r="L137" i="76"/>
  <c r="I138" i="76"/>
  <c r="K138" i="76"/>
  <c r="J138" i="76"/>
  <c r="L138" i="76"/>
  <c r="M138" i="76"/>
  <c r="I139" i="76"/>
  <c r="M139" i="76"/>
  <c r="J139" i="76"/>
  <c r="K139" i="76"/>
  <c r="L139" i="76"/>
  <c r="K140" i="76"/>
  <c r="I140" i="76"/>
  <c r="J140" i="76"/>
  <c r="L140" i="76"/>
  <c r="M140" i="76"/>
  <c r="I141" i="76"/>
  <c r="M141" i="76"/>
  <c r="J141" i="76"/>
  <c r="K141" i="76"/>
  <c r="L141" i="76"/>
  <c r="K142" i="76"/>
  <c r="I142" i="76"/>
  <c r="J142" i="76"/>
  <c r="L142" i="76"/>
  <c r="M142" i="76"/>
  <c r="I143" i="76"/>
  <c r="M143" i="76"/>
  <c r="J143" i="76"/>
  <c r="K143" i="76"/>
  <c r="L143" i="76"/>
  <c r="J144" i="76"/>
  <c r="K144" i="76"/>
  <c r="I144" i="76"/>
  <c r="L144" i="76"/>
  <c r="M144" i="76"/>
  <c r="I145" i="76"/>
  <c r="M145" i="76"/>
  <c r="J145" i="76"/>
  <c r="K145" i="76"/>
  <c r="L145" i="76"/>
  <c r="I146" i="76"/>
  <c r="K146" i="76"/>
  <c r="J146" i="76"/>
  <c r="L146" i="76"/>
  <c r="M146" i="76"/>
  <c r="I147" i="76"/>
  <c r="M147" i="76"/>
  <c r="J147" i="76"/>
  <c r="K147" i="76"/>
  <c r="L147" i="76"/>
  <c r="K148" i="76"/>
  <c r="I148" i="76"/>
  <c r="J148" i="76"/>
  <c r="L148" i="76"/>
  <c r="M148" i="76"/>
  <c r="I149" i="76"/>
  <c r="M149" i="76"/>
  <c r="J149" i="76"/>
  <c r="K149" i="76"/>
  <c r="L149" i="76"/>
  <c r="K150" i="76"/>
  <c r="I150" i="76"/>
  <c r="J150" i="76"/>
  <c r="L150" i="76"/>
  <c r="M150" i="76"/>
  <c r="I151" i="76"/>
  <c r="M151" i="76"/>
  <c r="J151" i="76"/>
  <c r="K151" i="76"/>
  <c r="L151" i="76"/>
  <c r="J152" i="76"/>
  <c r="K152" i="76"/>
  <c r="I152" i="76"/>
  <c r="L152" i="76"/>
  <c r="M152" i="76"/>
  <c r="I153" i="76"/>
  <c r="M153" i="76"/>
  <c r="J153" i="76"/>
  <c r="K153" i="76"/>
  <c r="L153" i="76"/>
  <c r="I154" i="76"/>
  <c r="K154" i="76"/>
  <c r="J154" i="76"/>
  <c r="L154" i="76"/>
  <c r="M154" i="76"/>
  <c r="I155" i="76"/>
  <c r="M155" i="76"/>
  <c r="J155" i="76"/>
  <c r="K155" i="76"/>
  <c r="L155" i="76"/>
  <c r="K156" i="76"/>
  <c r="I156" i="76"/>
  <c r="J156" i="76"/>
  <c r="L156" i="76"/>
  <c r="M156" i="76"/>
  <c r="I157" i="76"/>
  <c r="M157" i="76"/>
  <c r="J157" i="76"/>
  <c r="K157" i="76"/>
  <c r="L157" i="76"/>
  <c r="K158" i="76"/>
  <c r="I158" i="76"/>
  <c r="J158" i="76"/>
  <c r="L158" i="76"/>
  <c r="M158" i="76"/>
  <c r="I159" i="76"/>
  <c r="M159" i="76"/>
  <c r="J159" i="76"/>
  <c r="K159" i="76"/>
  <c r="L159" i="76"/>
  <c r="J160" i="76"/>
  <c r="K160" i="76"/>
  <c r="I160" i="76"/>
  <c r="L160" i="76"/>
  <c r="M160" i="76"/>
  <c r="I161" i="76"/>
  <c r="M161" i="76"/>
  <c r="J161" i="76"/>
  <c r="K161" i="76"/>
  <c r="L161" i="76"/>
  <c r="I162" i="76"/>
  <c r="K162" i="76"/>
  <c r="J162" i="76"/>
  <c r="L162" i="76"/>
  <c r="M162" i="76"/>
  <c r="I163" i="76"/>
  <c r="M163" i="76"/>
  <c r="J163" i="76"/>
  <c r="K163" i="76"/>
  <c r="L163" i="76"/>
  <c r="K164" i="76"/>
  <c r="I164" i="76"/>
  <c r="J164" i="76"/>
  <c r="L164" i="76"/>
  <c r="M164" i="76"/>
  <c r="I165" i="76"/>
  <c r="M165" i="76"/>
  <c r="J165" i="76"/>
  <c r="K165" i="76"/>
  <c r="L165" i="76"/>
  <c r="K166" i="76"/>
  <c r="I166" i="76"/>
  <c r="J166" i="76"/>
  <c r="L166" i="76"/>
  <c r="M166" i="76"/>
  <c r="I167" i="76"/>
  <c r="M167" i="76"/>
  <c r="J167" i="76"/>
  <c r="K167" i="76"/>
  <c r="L167" i="76"/>
  <c r="J168" i="76"/>
  <c r="K168" i="76"/>
  <c r="I168" i="76"/>
  <c r="L168" i="76"/>
  <c r="M168" i="76"/>
  <c r="I169" i="76"/>
  <c r="M169" i="76"/>
  <c r="J169" i="76"/>
  <c r="K169" i="76"/>
  <c r="L169" i="76"/>
  <c r="I170" i="76"/>
  <c r="K170" i="76"/>
  <c r="J170" i="76"/>
  <c r="L170" i="76"/>
  <c r="M170" i="76"/>
  <c r="I171" i="76"/>
  <c r="M171" i="76"/>
  <c r="J171" i="76"/>
  <c r="K171" i="76"/>
  <c r="L171" i="76"/>
  <c r="K172" i="76"/>
  <c r="I172" i="76"/>
  <c r="J172" i="76"/>
  <c r="L172" i="76"/>
  <c r="M172" i="76"/>
  <c r="I173" i="76"/>
  <c r="M173" i="76"/>
  <c r="J173" i="76"/>
  <c r="K173" i="76"/>
  <c r="L173" i="76"/>
  <c r="K174" i="76"/>
  <c r="I174" i="76"/>
  <c r="J174" i="76"/>
  <c r="L174" i="76"/>
  <c r="M174" i="76"/>
  <c r="I175" i="76"/>
  <c r="M175" i="76"/>
  <c r="J175" i="76"/>
  <c r="K175" i="76"/>
  <c r="L175" i="76"/>
  <c r="J176" i="76"/>
  <c r="K176" i="76"/>
  <c r="I176" i="76"/>
  <c r="L176" i="76"/>
  <c r="M176" i="76"/>
  <c r="I177" i="76"/>
  <c r="M177" i="76"/>
  <c r="J177" i="76"/>
  <c r="K177" i="76"/>
  <c r="L177" i="76"/>
  <c r="I178" i="76"/>
  <c r="K178" i="76"/>
  <c r="J178" i="76"/>
  <c r="L178" i="76"/>
  <c r="M178" i="76"/>
  <c r="I179" i="76"/>
  <c r="M179" i="76"/>
  <c r="J179" i="76"/>
  <c r="K179" i="76"/>
  <c r="L179" i="76"/>
  <c r="K180" i="76"/>
  <c r="I180" i="76"/>
  <c r="J180" i="76"/>
  <c r="L180" i="76"/>
  <c r="M180" i="76"/>
  <c r="I181" i="76"/>
  <c r="M181" i="76"/>
  <c r="J181" i="76"/>
  <c r="K181" i="76"/>
  <c r="L181" i="76"/>
  <c r="K182" i="76"/>
  <c r="I182" i="76"/>
  <c r="J182" i="76"/>
  <c r="L182" i="76"/>
  <c r="M182" i="76"/>
  <c r="I183" i="76"/>
  <c r="M183" i="76"/>
  <c r="J183" i="76"/>
  <c r="K183" i="76"/>
  <c r="L183" i="76"/>
  <c r="J184" i="76"/>
  <c r="K184" i="76"/>
  <c r="I184" i="76"/>
  <c r="L184" i="76"/>
  <c r="M184" i="76"/>
  <c r="I185" i="76"/>
  <c r="M185" i="76"/>
  <c r="J185" i="76"/>
  <c r="K185" i="76"/>
  <c r="L185" i="76"/>
  <c r="I186" i="76"/>
  <c r="K186" i="76"/>
  <c r="J186" i="76"/>
  <c r="L186" i="76"/>
  <c r="M186" i="76"/>
  <c r="I187" i="76"/>
  <c r="M187" i="76"/>
  <c r="J187" i="76"/>
  <c r="K187" i="76"/>
  <c r="L187" i="76"/>
  <c r="K188" i="76"/>
  <c r="I188" i="76"/>
  <c r="J188" i="76"/>
  <c r="L188" i="76"/>
  <c r="M188" i="76"/>
  <c r="K189" i="76"/>
  <c r="I189" i="76"/>
  <c r="J189" i="76"/>
  <c r="L189" i="76"/>
  <c r="M189" i="76"/>
  <c r="I190" i="76"/>
  <c r="M190" i="76"/>
  <c r="J190" i="76"/>
  <c r="K190" i="76"/>
  <c r="L190" i="76"/>
  <c r="K191" i="76"/>
  <c r="I191" i="76"/>
  <c r="J191" i="76"/>
  <c r="L191" i="76"/>
  <c r="M191" i="76"/>
  <c r="I192" i="76"/>
  <c r="M192" i="76"/>
  <c r="J192" i="76"/>
  <c r="K192" i="76"/>
  <c r="L192" i="76"/>
  <c r="K193" i="76"/>
  <c r="I193" i="76"/>
  <c r="J193" i="76"/>
  <c r="L193" i="76"/>
  <c r="M193" i="76"/>
  <c r="I194" i="76"/>
  <c r="M194" i="76"/>
  <c r="J194" i="76"/>
  <c r="K194" i="76"/>
  <c r="L194" i="76"/>
  <c r="K195" i="76"/>
  <c r="I195" i="76"/>
  <c r="J195" i="76"/>
  <c r="L195" i="76"/>
  <c r="M195" i="76"/>
  <c r="I196" i="76"/>
  <c r="M196" i="76"/>
  <c r="J196" i="76"/>
  <c r="K196" i="76"/>
  <c r="L196" i="76"/>
  <c r="K197" i="76"/>
  <c r="I197" i="76"/>
  <c r="J197" i="76"/>
  <c r="L197" i="76"/>
  <c r="M197" i="76"/>
  <c r="I198" i="76"/>
  <c r="M198" i="76"/>
  <c r="J198" i="76"/>
  <c r="K198" i="76"/>
  <c r="L198" i="76"/>
  <c r="K199" i="76"/>
  <c r="I199" i="76"/>
  <c r="J199" i="76"/>
  <c r="L199" i="76"/>
  <c r="M199" i="76"/>
  <c r="I200" i="76"/>
  <c r="M200" i="76"/>
  <c r="J200" i="76"/>
  <c r="K200" i="76"/>
  <c r="L200" i="76"/>
  <c r="K201" i="76"/>
  <c r="I201" i="76"/>
  <c r="J201" i="76"/>
  <c r="L201" i="76"/>
  <c r="M201" i="76"/>
  <c r="I202" i="76"/>
  <c r="M202" i="76"/>
  <c r="J202" i="76"/>
  <c r="K202" i="76"/>
  <c r="L202" i="76"/>
  <c r="K203" i="76"/>
  <c r="I203" i="76"/>
  <c r="J203" i="76"/>
  <c r="L203" i="76"/>
  <c r="M203" i="76"/>
  <c r="I204" i="76"/>
  <c r="M204" i="76"/>
  <c r="J204" i="76"/>
  <c r="K204" i="76"/>
  <c r="L204" i="76"/>
  <c r="K205" i="76"/>
  <c r="I205" i="76"/>
  <c r="J205" i="76"/>
  <c r="L205" i="76"/>
  <c r="M205" i="76"/>
  <c r="I206" i="76"/>
  <c r="M206" i="76"/>
  <c r="J206" i="76"/>
  <c r="K206" i="76"/>
  <c r="L206" i="76"/>
  <c r="K207" i="76"/>
  <c r="I207" i="76"/>
  <c r="J207" i="76"/>
  <c r="L207" i="76"/>
  <c r="M207" i="76"/>
  <c r="I208" i="76"/>
  <c r="M208" i="76"/>
  <c r="J208" i="76"/>
  <c r="K208" i="76"/>
  <c r="L208" i="76"/>
  <c r="K209" i="76"/>
  <c r="I209" i="76"/>
  <c r="J209" i="76"/>
  <c r="L209" i="76"/>
  <c r="M209" i="76"/>
  <c r="I210" i="76"/>
  <c r="M210" i="76"/>
  <c r="J210" i="76"/>
  <c r="K210" i="76"/>
  <c r="L210" i="76"/>
  <c r="K211" i="76"/>
  <c r="I211" i="76"/>
  <c r="J211" i="76"/>
  <c r="L211" i="76"/>
  <c r="M211" i="76"/>
  <c r="I212" i="76"/>
  <c r="M212" i="76"/>
  <c r="J212" i="76"/>
  <c r="K212" i="76"/>
  <c r="L212" i="76"/>
  <c r="K213" i="76"/>
  <c r="I213" i="76"/>
  <c r="J213" i="76"/>
  <c r="L213" i="76"/>
  <c r="M213" i="76"/>
  <c r="I214" i="76"/>
  <c r="M214" i="76"/>
  <c r="J214" i="76"/>
  <c r="K214" i="76"/>
  <c r="L214" i="76"/>
  <c r="K215" i="76"/>
  <c r="I215" i="76"/>
  <c r="J215" i="76"/>
  <c r="L215" i="76"/>
  <c r="M215" i="76"/>
  <c r="I216" i="76"/>
  <c r="M216" i="76"/>
  <c r="J216" i="76"/>
  <c r="K216" i="76"/>
  <c r="L216" i="76"/>
  <c r="K217" i="76"/>
  <c r="I217" i="76"/>
  <c r="J217" i="76"/>
  <c r="L217" i="76"/>
  <c r="M217" i="76"/>
  <c r="I218" i="76"/>
  <c r="M218" i="76"/>
  <c r="J218" i="76"/>
  <c r="K218" i="76"/>
  <c r="L218" i="76"/>
  <c r="K219" i="76"/>
  <c r="I219" i="76"/>
  <c r="J219" i="76"/>
  <c r="L219" i="76"/>
  <c r="M219" i="76"/>
  <c r="I220" i="76"/>
  <c r="M220" i="76"/>
  <c r="J220" i="76"/>
  <c r="K220" i="76"/>
  <c r="L220" i="76"/>
  <c r="K221" i="76"/>
  <c r="I221" i="76"/>
  <c r="J221" i="76"/>
  <c r="L221" i="76"/>
  <c r="M221" i="76"/>
  <c r="I222" i="76"/>
  <c r="M222" i="76"/>
  <c r="J222" i="76"/>
  <c r="K222" i="76"/>
  <c r="L222" i="76"/>
  <c r="K223" i="76"/>
  <c r="I223" i="76"/>
  <c r="J223" i="76"/>
  <c r="L223" i="76"/>
  <c r="M223" i="76"/>
  <c r="I224" i="76"/>
  <c r="M224" i="76"/>
  <c r="J224" i="76"/>
  <c r="K224" i="76"/>
  <c r="L224" i="76"/>
  <c r="K225" i="76"/>
  <c r="I225" i="76"/>
  <c r="J225" i="76"/>
  <c r="L225" i="76"/>
  <c r="M225" i="76"/>
  <c r="I226" i="76"/>
  <c r="M226" i="76"/>
  <c r="J226" i="76"/>
  <c r="K226" i="76"/>
  <c r="L226" i="76"/>
  <c r="K227" i="76"/>
  <c r="I227" i="76"/>
  <c r="J227" i="76"/>
  <c r="L227" i="76"/>
  <c r="M227" i="76"/>
  <c r="I228" i="76"/>
  <c r="M228" i="76"/>
  <c r="J228" i="76"/>
  <c r="K228" i="76"/>
  <c r="L228" i="76"/>
  <c r="K229" i="76"/>
  <c r="I229" i="76"/>
  <c r="J229" i="76"/>
  <c r="L229" i="76"/>
  <c r="M229" i="76"/>
  <c r="I230" i="76"/>
  <c r="M230" i="76"/>
  <c r="J230" i="76"/>
  <c r="K230" i="76"/>
  <c r="L230" i="76"/>
  <c r="K231" i="76"/>
  <c r="I231" i="76"/>
  <c r="J231" i="76"/>
  <c r="L231" i="76"/>
  <c r="M231" i="76"/>
  <c r="I232" i="76"/>
  <c r="M232" i="76"/>
  <c r="J232" i="76"/>
  <c r="K232" i="76"/>
  <c r="L232" i="76"/>
  <c r="K233" i="76"/>
  <c r="I233" i="76"/>
  <c r="J233" i="76"/>
  <c r="L233" i="76"/>
  <c r="M233" i="76"/>
  <c r="C234" i="76"/>
  <c r="G234" i="76"/>
  <c r="J234" i="76" l="1"/>
  <c r="L234" i="76"/>
  <c r="K234" i="76"/>
  <c r="M234" i="76"/>
  <c r="I234" i="76"/>
  <c r="F234" i="76"/>
  <c r="E234" i="76"/>
  <c r="C56" i="73" l="1"/>
  <c r="B56" i="73"/>
  <c r="C55" i="73"/>
  <c r="B55" i="73"/>
  <c r="C54" i="73"/>
  <c r="B54" i="73"/>
  <c r="C53" i="73"/>
  <c r="B53" i="73"/>
  <c r="C52" i="73"/>
  <c r="B52" i="73"/>
  <c r="C51" i="73"/>
  <c r="B51" i="73"/>
  <c r="B37" i="71" l="1"/>
  <c r="B86" i="73" s="1"/>
  <c r="C37" i="71"/>
  <c r="C86" i="73" s="1"/>
  <c r="D37" i="71"/>
  <c r="D86" i="73" s="1"/>
  <c r="E37" i="71"/>
  <c r="B71" i="73" s="1"/>
  <c r="F37" i="71"/>
  <c r="C71" i="73" s="1"/>
  <c r="G37" i="71"/>
  <c r="D71" i="73" s="1"/>
  <c r="H37" i="71"/>
  <c r="B101" i="73" s="1"/>
  <c r="I37" i="71"/>
  <c r="C101" i="73" s="1"/>
  <c r="J37" i="71"/>
  <c r="D101" i="73" s="1"/>
  <c r="K37" i="71"/>
  <c r="B115" i="73" s="1"/>
  <c r="L37" i="71"/>
  <c r="C115" i="73" s="1"/>
  <c r="M37" i="71"/>
  <c r="D115" i="73" s="1"/>
  <c r="N37" i="71"/>
  <c r="B129" i="73" s="1"/>
  <c r="O37" i="71"/>
  <c r="C129" i="73" s="1"/>
  <c r="P37" i="71"/>
  <c r="D129" i="73" s="1"/>
  <c r="B37" i="70"/>
  <c r="B85" i="73" s="1"/>
  <c r="C37" i="70"/>
  <c r="C85" i="73" s="1"/>
  <c r="D37" i="70"/>
  <c r="D85" i="73" s="1"/>
  <c r="E37" i="70"/>
  <c r="B70" i="73" s="1"/>
  <c r="F37" i="70"/>
  <c r="C70" i="73" s="1"/>
  <c r="G37" i="70"/>
  <c r="D70" i="73" s="1"/>
  <c r="H37" i="70"/>
  <c r="B100" i="73" s="1"/>
  <c r="I37" i="70"/>
  <c r="C100" i="73" s="1"/>
  <c r="J37" i="70"/>
  <c r="D100" i="73" s="1"/>
  <c r="K37" i="70"/>
  <c r="B114" i="73" s="1"/>
  <c r="L37" i="70"/>
  <c r="C114" i="73" s="1"/>
  <c r="M37" i="70"/>
  <c r="D114" i="73" s="1"/>
  <c r="N37" i="70"/>
  <c r="B128" i="73" s="1"/>
  <c r="O37" i="70"/>
  <c r="C128" i="73" s="1"/>
  <c r="P37" i="70"/>
  <c r="D128" i="73" s="1"/>
  <c r="B37" i="69"/>
  <c r="B84" i="73" s="1"/>
  <c r="C37" i="69"/>
  <c r="C84" i="73" s="1"/>
  <c r="D37" i="69"/>
  <c r="D84" i="73" s="1"/>
  <c r="E37" i="69"/>
  <c r="B69" i="73" s="1"/>
  <c r="F37" i="69"/>
  <c r="C69" i="73" s="1"/>
  <c r="G37" i="69"/>
  <c r="D69" i="73" s="1"/>
  <c r="H37" i="69"/>
  <c r="B99" i="73" s="1"/>
  <c r="I37" i="69"/>
  <c r="C99" i="73" s="1"/>
  <c r="J37" i="69"/>
  <c r="D99" i="73" s="1"/>
  <c r="K37" i="69"/>
  <c r="B113" i="73" s="1"/>
  <c r="L37" i="69"/>
  <c r="C113" i="73" s="1"/>
  <c r="M37" i="69"/>
  <c r="D113" i="73" s="1"/>
  <c r="N37" i="69"/>
  <c r="B127" i="73" s="1"/>
  <c r="O37" i="69"/>
  <c r="C127" i="73" s="1"/>
  <c r="P37" i="69"/>
  <c r="D127" i="73" s="1"/>
  <c r="B37" i="68"/>
  <c r="B83" i="73" s="1"/>
  <c r="C37" i="68"/>
  <c r="C83" i="73" s="1"/>
  <c r="D37" i="68"/>
  <c r="D83" i="73" s="1"/>
  <c r="E37" i="68"/>
  <c r="B68" i="73" s="1"/>
  <c r="F37" i="68"/>
  <c r="C68" i="73" s="1"/>
  <c r="G37" i="68"/>
  <c r="D68" i="73" s="1"/>
  <c r="H37" i="68"/>
  <c r="B98" i="73" s="1"/>
  <c r="I37" i="68"/>
  <c r="C98" i="73" s="1"/>
  <c r="J37" i="68"/>
  <c r="D98" i="73" s="1"/>
  <c r="K37" i="68"/>
  <c r="B112" i="73" s="1"/>
  <c r="L37" i="68"/>
  <c r="C112" i="73" s="1"/>
  <c r="M37" i="68"/>
  <c r="D112" i="73" s="1"/>
  <c r="N37" i="68"/>
  <c r="B126" i="73" s="1"/>
  <c r="O37" i="68"/>
  <c r="C126" i="73" s="1"/>
  <c r="P37" i="68"/>
  <c r="D126" i="73" s="1"/>
  <c r="B37" i="67"/>
  <c r="B82" i="73" s="1"/>
  <c r="C37" i="67"/>
  <c r="C82" i="73" s="1"/>
  <c r="D37" i="67"/>
  <c r="D82" i="73" s="1"/>
  <c r="E37" i="67"/>
  <c r="B67" i="73" s="1"/>
  <c r="F37" i="67"/>
  <c r="C67" i="73" s="1"/>
  <c r="G37" i="67"/>
  <c r="D67" i="73" s="1"/>
  <c r="H37" i="67"/>
  <c r="B97" i="73" s="1"/>
  <c r="I37" i="67"/>
  <c r="C97" i="73" s="1"/>
  <c r="J37" i="67"/>
  <c r="D97" i="73" s="1"/>
  <c r="K37" i="67"/>
  <c r="B111" i="73" s="1"/>
  <c r="L37" i="67"/>
  <c r="C111" i="73" s="1"/>
  <c r="M37" i="67"/>
  <c r="D111" i="73" s="1"/>
  <c r="N37" i="67"/>
  <c r="B125" i="73" s="1"/>
  <c r="O37" i="67"/>
  <c r="C125" i="73" s="1"/>
  <c r="P37" i="67"/>
  <c r="D125" i="73" s="1"/>
  <c r="M41" i="15" l="1"/>
  <c r="L41" i="15"/>
  <c r="K41" i="15"/>
  <c r="J41" i="15"/>
  <c r="I41" i="15"/>
  <c r="H41" i="15"/>
  <c r="G41" i="15"/>
  <c r="F41" i="15"/>
  <c r="E41" i="15"/>
  <c r="D41" i="15"/>
  <c r="C41" i="15"/>
  <c r="M40" i="15"/>
  <c r="C9" i="73" s="1"/>
  <c r="L40" i="15"/>
  <c r="G9" i="73" s="1"/>
  <c r="K40" i="15"/>
  <c r="J40" i="15"/>
  <c r="I40" i="15"/>
  <c r="H40" i="15"/>
  <c r="O9" i="73" s="1"/>
  <c r="G40" i="15"/>
  <c r="F40" i="15"/>
  <c r="W9" i="73" s="1"/>
  <c r="E40" i="15"/>
  <c r="D40" i="15"/>
  <c r="C40" i="15"/>
  <c r="O39" i="15"/>
  <c r="N39" i="15"/>
  <c r="O38" i="15"/>
  <c r="N38" i="15"/>
  <c r="O37" i="15"/>
  <c r="N37" i="15"/>
  <c r="O36" i="15"/>
  <c r="N36" i="15"/>
  <c r="O35" i="15"/>
  <c r="N35" i="15"/>
  <c r="O34" i="15"/>
  <c r="N34" i="15"/>
  <c r="O33" i="15"/>
  <c r="N33" i="15"/>
  <c r="O32" i="15"/>
  <c r="N32" i="15"/>
  <c r="O31" i="15"/>
  <c r="N31" i="15"/>
  <c r="O30" i="15"/>
  <c r="N30" i="15"/>
  <c r="N41" i="15" s="1"/>
  <c r="O29" i="15"/>
  <c r="N29" i="15"/>
  <c r="O28" i="15"/>
  <c r="N28" i="15"/>
  <c r="O27" i="15"/>
  <c r="N27" i="15"/>
  <c r="O26" i="15"/>
  <c r="N26" i="15"/>
  <c r="O25" i="15"/>
  <c r="N25" i="15"/>
  <c r="O24" i="15"/>
  <c r="N24" i="15"/>
  <c r="O23" i="15"/>
  <c r="N23" i="15"/>
  <c r="O22" i="15"/>
  <c r="N22" i="15"/>
  <c r="O21" i="15"/>
  <c r="N21" i="15"/>
  <c r="O20" i="15"/>
  <c r="N20" i="15"/>
  <c r="O19" i="15"/>
  <c r="N19" i="15"/>
  <c r="O18" i="15"/>
  <c r="N18" i="15"/>
  <c r="O17" i="15"/>
  <c r="N17" i="15"/>
  <c r="O16" i="15"/>
  <c r="N16" i="15"/>
  <c r="O15" i="15"/>
  <c r="N15" i="15"/>
  <c r="O14" i="15"/>
  <c r="N14" i="15"/>
  <c r="O13" i="15"/>
  <c r="N13" i="15"/>
  <c r="O12" i="15"/>
  <c r="N12" i="15"/>
  <c r="O11" i="15"/>
  <c r="N11" i="15"/>
  <c r="O10" i="15"/>
  <c r="N10" i="15"/>
  <c r="O9" i="15"/>
  <c r="N9" i="15"/>
  <c r="O8" i="15"/>
  <c r="N8" i="15"/>
  <c r="O7" i="15"/>
  <c r="N7" i="15"/>
  <c r="O6" i="15"/>
  <c r="N6" i="15"/>
  <c r="M41" i="14"/>
  <c r="L41" i="14"/>
  <c r="K41" i="14"/>
  <c r="J41" i="14"/>
  <c r="I41" i="14"/>
  <c r="H41" i="14"/>
  <c r="G41" i="14"/>
  <c r="F41" i="14"/>
  <c r="E41" i="14"/>
  <c r="D41" i="14"/>
  <c r="C41" i="14"/>
  <c r="M40" i="14"/>
  <c r="C8" i="73" s="1"/>
  <c r="L40" i="14"/>
  <c r="G8" i="73" s="1"/>
  <c r="K40" i="14"/>
  <c r="J40" i="14"/>
  <c r="I40" i="14"/>
  <c r="H40" i="14"/>
  <c r="O8" i="73" s="1"/>
  <c r="G40" i="14"/>
  <c r="F40" i="14"/>
  <c r="W8" i="73" s="1"/>
  <c r="E40" i="14"/>
  <c r="D40" i="14"/>
  <c r="C40" i="14"/>
  <c r="O39" i="14"/>
  <c r="N39" i="14"/>
  <c r="O38" i="14"/>
  <c r="N38" i="14"/>
  <c r="O37" i="14"/>
  <c r="N37" i="14"/>
  <c r="O36" i="14"/>
  <c r="N36" i="14"/>
  <c r="O35" i="14"/>
  <c r="N35" i="14"/>
  <c r="O34" i="14"/>
  <c r="N34" i="14"/>
  <c r="O33" i="14"/>
  <c r="N33" i="14"/>
  <c r="O32" i="14"/>
  <c r="N32" i="14"/>
  <c r="O31" i="14"/>
  <c r="N31" i="14"/>
  <c r="O30" i="14"/>
  <c r="N30" i="14"/>
  <c r="O29" i="14"/>
  <c r="N29" i="14"/>
  <c r="O28" i="14"/>
  <c r="N28" i="14"/>
  <c r="O27" i="14"/>
  <c r="N27" i="14"/>
  <c r="O26" i="14"/>
  <c r="N26" i="14"/>
  <c r="O25" i="14"/>
  <c r="N25" i="14"/>
  <c r="O24" i="14"/>
  <c r="N24" i="14"/>
  <c r="O23" i="14"/>
  <c r="N23" i="14"/>
  <c r="O22" i="14"/>
  <c r="N22" i="14"/>
  <c r="O21" i="14"/>
  <c r="N21" i="14"/>
  <c r="O20" i="14"/>
  <c r="N20" i="14"/>
  <c r="O19" i="14"/>
  <c r="N19" i="14"/>
  <c r="O18" i="14"/>
  <c r="N18" i="14"/>
  <c r="O17" i="14"/>
  <c r="N17" i="14"/>
  <c r="O16" i="14"/>
  <c r="N16" i="14"/>
  <c r="O15" i="14"/>
  <c r="N15" i="14"/>
  <c r="O14" i="14"/>
  <c r="N14" i="14"/>
  <c r="O13" i="14"/>
  <c r="N13" i="14"/>
  <c r="O12" i="14"/>
  <c r="N12" i="14"/>
  <c r="O11" i="14"/>
  <c r="N11" i="14"/>
  <c r="O10" i="14"/>
  <c r="N10" i="14"/>
  <c r="O9" i="14"/>
  <c r="N9" i="14"/>
  <c r="O8" i="14"/>
  <c r="N8" i="14"/>
  <c r="O7" i="14"/>
  <c r="N7" i="14"/>
  <c r="O6" i="14"/>
  <c r="N6" i="14"/>
  <c r="M41" i="13"/>
  <c r="L41" i="13"/>
  <c r="K41" i="13"/>
  <c r="J41" i="13"/>
  <c r="I41" i="13"/>
  <c r="H41" i="13"/>
  <c r="G41" i="13"/>
  <c r="F41" i="13"/>
  <c r="E41" i="13"/>
  <c r="D41" i="13"/>
  <c r="C41" i="13"/>
  <c r="M40" i="13"/>
  <c r="C7" i="73" s="1"/>
  <c r="L40" i="13"/>
  <c r="G7" i="73" s="1"/>
  <c r="K40" i="13"/>
  <c r="J40" i="13"/>
  <c r="I40" i="13"/>
  <c r="H40" i="13"/>
  <c r="O7" i="73" s="1"/>
  <c r="G40" i="13"/>
  <c r="F40" i="13"/>
  <c r="W7" i="73" s="1"/>
  <c r="E40" i="13"/>
  <c r="D40" i="13"/>
  <c r="C40" i="13"/>
  <c r="O39" i="13"/>
  <c r="N39" i="13"/>
  <c r="O38" i="13"/>
  <c r="N38" i="13"/>
  <c r="O37" i="13"/>
  <c r="N37" i="13"/>
  <c r="O36" i="13"/>
  <c r="N36" i="13"/>
  <c r="O35" i="13"/>
  <c r="N35" i="13"/>
  <c r="O34" i="13"/>
  <c r="N34" i="13"/>
  <c r="O33" i="13"/>
  <c r="N33" i="13"/>
  <c r="O32" i="13"/>
  <c r="N32" i="13"/>
  <c r="O31" i="13"/>
  <c r="N31" i="13"/>
  <c r="O30" i="13"/>
  <c r="N30" i="13"/>
  <c r="O29" i="13"/>
  <c r="N29" i="13"/>
  <c r="O28" i="13"/>
  <c r="N28" i="13"/>
  <c r="O27" i="13"/>
  <c r="N27" i="13"/>
  <c r="O26" i="13"/>
  <c r="N26" i="13"/>
  <c r="O25" i="13"/>
  <c r="N25" i="13"/>
  <c r="O24" i="13"/>
  <c r="N24" i="13"/>
  <c r="O23" i="13"/>
  <c r="N23" i="13"/>
  <c r="O22" i="13"/>
  <c r="N22" i="13"/>
  <c r="O21" i="13"/>
  <c r="N21" i="13"/>
  <c r="O20" i="13"/>
  <c r="N20" i="13"/>
  <c r="O19" i="13"/>
  <c r="N19" i="13"/>
  <c r="O18" i="13"/>
  <c r="N18" i="13"/>
  <c r="O17" i="13"/>
  <c r="N17" i="13"/>
  <c r="O16" i="13"/>
  <c r="N16" i="13"/>
  <c r="O15" i="13"/>
  <c r="N15" i="13"/>
  <c r="O14" i="13"/>
  <c r="N14" i="13"/>
  <c r="O13" i="13"/>
  <c r="N13" i="13"/>
  <c r="O12" i="13"/>
  <c r="N12" i="13"/>
  <c r="O11" i="13"/>
  <c r="N11" i="13"/>
  <c r="O10" i="13"/>
  <c r="N10" i="13"/>
  <c r="O9" i="13"/>
  <c r="N9" i="13"/>
  <c r="O8" i="13"/>
  <c r="N8" i="13"/>
  <c r="O7" i="13"/>
  <c r="O40" i="13" s="1"/>
  <c r="K7" i="73" s="1"/>
  <c r="N7" i="13"/>
  <c r="O6" i="13"/>
  <c r="N6" i="13"/>
  <c r="M41" i="12"/>
  <c r="L41" i="12"/>
  <c r="K41" i="12"/>
  <c r="J41" i="12"/>
  <c r="I41" i="12"/>
  <c r="H41" i="12"/>
  <c r="G41" i="12"/>
  <c r="F41" i="12"/>
  <c r="E41" i="12"/>
  <c r="D41" i="12"/>
  <c r="C41" i="12"/>
  <c r="M40" i="12"/>
  <c r="C6" i="73" s="1"/>
  <c r="L40" i="12"/>
  <c r="G6" i="73" s="1"/>
  <c r="K40" i="12"/>
  <c r="J40" i="12"/>
  <c r="I40" i="12"/>
  <c r="H40" i="12"/>
  <c r="O6" i="73" s="1"/>
  <c r="G40" i="12"/>
  <c r="F40" i="12"/>
  <c r="W6" i="73" s="1"/>
  <c r="E40" i="12"/>
  <c r="D40" i="12"/>
  <c r="C40" i="12"/>
  <c r="O39" i="12"/>
  <c r="N39" i="12"/>
  <c r="O38" i="12"/>
  <c r="N38" i="12"/>
  <c r="O37" i="12"/>
  <c r="N37" i="12"/>
  <c r="O36" i="12"/>
  <c r="N36" i="12"/>
  <c r="O35" i="12"/>
  <c r="N35" i="12"/>
  <c r="O34" i="12"/>
  <c r="N34" i="12"/>
  <c r="O33" i="12"/>
  <c r="N33" i="12"/>
  <c r="O32" i="12"/>
  <c r="N32" i="12"/>
  <c r="O31" i="12"/>
  <c r="N31" i="12"/>
  <c r="O30" i="12"/>
  <c r="N30" i="12"/>
  <c r="O29" i="12"/>
  <c r="N29" i="12"/>
  <c r="O28" i="12"/>
  <c r="N28" i="12"/>
  <c r="O27" i="12"/>
  <c r="N27" i="12"/>
  <c r="O26" i="12"/>
  <c r="N26" i="12"/>
  <c r="O25" i="12"/>
  <c r="N25" i="12"/>
  <c r="O24" i="12"/>
  <c r="N24" i="12"/>
  <c r="O23" i="12"/>
  <c r="N23" i="12"/>
  <c r="O22" i="12"/>
  <c r="N22" i="12"/>
  <c r="O21" i="12"/>
  <c r="N21" i="12"/>
  <c r="O20" i="12"/>
  <c r="N20" i="12"/>
  <c r="O19" i="12"/>
  <c r="N19" i="12"/>
  <c r="O18" i="12"/>
  <c r="N18" i="12"/>
  <c r="O17" i="12"/>
  <c r="N17" i="12"/>
  <c r="O16" i="12"/>
  <c r="N16" i="12"/>
  <c r="O15" i="12"/>
  <c r="N15" i="12"/>
  <c r="O14" i="12"/>
  <c r="N14" i="12"/>
  <c r="O13" i="12"/>
  <c r="N13" i="12"/>
  <c r="O12" i="12"/>
  <c r="N12" i="12"/>
  <c r="O11" i="12"/>
  <c r="N11" i="12"/>
  <c r="O10" i="12"/>
  <c r="N10" i="12"/>
  <c r="O9" i="12"/>
  <c r="N9" i="12"/>
  <c r="O8" i="12"/>
  <c r="N8" i="12"/>
  <c r="O7" i="12"/>
  <c r="N7" i="12"/>
  <c r="O6" i="12"/>
  <c r="N6" i="12"/>
  <c r="E39" i="11"/>
  <c r="F39" i="11"/>
  <c r="G39" i="11"/>
  <c r="H39" i="11"/>
  <c r="I39" i="11"/>
  <c r="J39" i="11"/>
  <c r="K39" i="11"/>
  <c r="L39" i="11"/>
  <c r="M39" i="11"/>
  <c r="D39" i="11"/>
  <c r="C39" i="11"/>
  <c r="O5" i="11"/>
  <c r="N5" i="11"/>
  <c r="M41" i="30"/>
  <c r="L41" i="30"/>
  <c r="K41" i="30"/>
  <c r="J41" i="30"/>
  <c r="I41" i="30"/>
  <c r="H41" i="30"/>
  <c r="G41" i="30"/>
  <c r="F41" i="30"/>
  <c r="E41" i="30"/>
  <c r="D41" i="30"/>
  <c r="C41" i="30"/>
  <c r="M40" i="30"/>
  <c r="B34" i="73" s="1"/>
  <c r="L40" i="30"/>
  <c r="C34" i="73" s="1"/>
  <c r="K40" i="30"/>
  <c r="J40" i="30"/>
  <c r="I40" i="30"/>
  <c r="H40" i="30"/>
  <c r="E34" i="73" s="1"/>
  <c r="G40" i="30"/>
  <c r="F40" i="30"/>
  <c r="G34" i="73" s="1"/>
  <c r="E40" i="30"/>
  <c r="D40" i="30"/>
  <c r="C40" i="30"/>
  <c r="P39" i="30"/>
  <c r="O39" i="30"/>
  <c r="N39" i="30"/>
  <c r="P38" i="30"/>
  <c r="O38" i="30"/>
  <c r="N38" i="30"/>
  <c r="P37" i="30"/>
  <c r="O37" i="30"/>
  <c r="N37" i="30"/>
  <c r="P36" i="30"/>
  <c r="O36" i="30"/>
  <c r="N36" i="30"/>
  <c r="P35" i="30"/>
  <c r="O35" i="30"/>
  <c r="N35" i="30"/>
  <c r="P34" i="30"/>
  <c r="O34" i="30"/>
  <c r="N34" i="30"/>
  <c r="P33" i="30"/>
  <c r="O33" i="30"/>
  <c r="N33" i="30"/>
  <c r="P32" i="30"/>
  <c r="O32" i="30"/>
  <c r="N32" i="30"/>
  <c r="P31" i="30"/>
  <c r="O31" i="30"/>
  <c r="N31" i="30"/>
  <c r="P30" i="30"/>
  <c r="O30" i="30"/>
  <c r="N30" i="30"/>
  <c r="P29" i="30"/>
  <c r="O29" i="30"/>
  <c r="N29" i="30"/>
  <c r="P28" i="30"/>
  <c r="O28" i="30"/>
  <c r="N28" i="30"/>
  <c r="P27" i="30"/>
  <c r="O27" i="30"/>
  <c r="N27" i="30"/>
  <c r="P26" i="30"/>
  <c r="O26" i="30"/>
  <c r="N26" i="30"/>
  <c r="P25" i="30"/>
  <c r="O25" i="30"/>
  <c r="N25" i="30"/>
  <c r="P24" i="30"/>
  <c r="O24" i="30"/>
  <c r="N24" i="30"/>
  <c r="P23" i="30"/>
  <c r="O23" i="30"/>
  <c r="N23" i="30"/>
  <c r="P22" i="30"/>
  <c r="O22" i="30"/>
  <c r="N22" i="30"/>
  <c r="P21" i="30"/>
  <c r="O21" i="30"/>
  <c r="N21" i="30"/>
  <c r="P20" i="30"/>
  <c r="O20" i="30"/>
  <c r="N20" i="30"/>
  <c r="P19" i="30"/>
  <c r="O19" i="30"/>
  <c r="N19" i="30"/>
  <c r="P18" i="30"/>
  <c r="O18" i="30"/>
  <c r="N18" i="30"/>
  <c r="P17" i="30"/>
  <c r="O17" i="30"/>
  <c r="N17" i="30"/>
  <c r="P16" i="30"/>
  <c r="O16" i="30"/>
  <c r="N16" i="30"/>
  <c r="P15" i="30"/>
  <c r="O15" i="30"/>
  <c r="N15" i="30"/>
  <c r="P14" i="30"/>
  <c r="O14" i="30"/>
  <c r="N14" i="30"/>
  <c r="P13" i="30"/>
  <c r="O13" i="30"/>
  <c r="N13" i="30"/>
  <c r="P12" i="30"/>
  <c r="O12" i="30"/>
  <c r="N12" i="30"/>
  <c r="P11" i="30"/>
  <c r="O11" i="30"/>
  <c r="N11" i="30"/>
  <c r="P10" i="30"/>
  <c r="O10" i="30"/>
  <c r="N10" i="30"/>
  <c r="P9" i="30"/>
  <c r="O9" i="30"/>
  <c r="N9" i="30"/>
  <c r="P8" i="30"/>
  <c r="O8" i="30"/>
  <c r="N8" i="30"/>
  <c r="P7" i="30"/>
  <c r="O7" i="30"/>
  <c r="N7" i="30"/>
  <c r="P6" i="30"/>
  <c r="P40" i="30" s="1"/>
  <c r="O6" i="30"/>
  <c r="N6" i="30"/>
  <c r="E6" i="34"/>
  <c r="P6" i="34" s="1"/>
  <c r="E7" i="34"/>
  <c r="P7" i="34" s="1"/>
  <c r="E8" i="34"/>
  <c r="P8" i="34" s="1"/>
  <c r="E9" i="34"/>
  <c r="P9" i="34" s="1"/>
  <c r="E10" i="34"/>
  <c r="P10" i="34" s="1"/>
  <c r="E11" i="34"/>
  <c r="P11" i="34"/>
  <c r="E12" i="34"/>
  <c r="P12" i="34" s="1"/>
  <c r="E13" i="34"/>
  <c r="P13" i="34" s="1"/>
  <c r="E14" i="34"/>
  <c r="P14" i="34" s="1"/>
  <c r="E15" i="34"/>
  <c r="P15" i="34"/>
  <c r="E16" i="34"/>
  <c r="P16" i="34" s="1"/>
  <c r="E17" i="34"/>
  <c r="P17" i="34" s="1"/>
  <c r="E18" i="34"/>
  <c r="P18" i="34" s="1"/>
  <c r="E19" i="34"/>
  <c r="P19" i="34"/>
  <c r="E20" i="34"/>
  <c r="P20" i="34" s="1"/>
  <c r="E21" i="34"/>
  <c r="P21" i="34" s="1"/>
  <c r="E22" i="34"/>
  <c r="P22" i="34" s="1"/>
  <c r="E23" i="34"/>
  <c r="P23" i="34" s="1"/>
  <c r="E24" i="34"/>
  <c r="P24" i="34" s="1"/>
  <c r="E25" i="34"/>
  <c r="P25" i="34" s="1"/>
  <c r="E26" i="34"/>
  <c r="P26" i="34" s="1"/>
  <c r="E27" i="34"/>
  <c r="P27" i="34"/>
  <c r="E28" i="34"/>
  <c r="P28" i="34" s="1"/>
  <c r="E29" i="34"/>
  <c r="P29" i="34" s="1"/>
  <c r="E30" i="34"/>
  <c r="P30" i="34" s="1"/>
  <c r="E31" i="34"/>
  <c r="P31" i="34"/>
  <c r="E32" i="34"/>
  <c r="P32" i="34" s="1"/>
  <c r="E33" i="34"/>
  <c r="P33" i="34" s="1"/>
  <c r="E34" i="34"/>
  <c r="P34" i="34" s="1"/>
  <c r="E35" i="34"/>
  <c r="P35" i="34"/>
  <c r="E36" i="34"/>
  <c r="P36" i="34" s="1"/>
  <c r="E37" i="34"/>
  <c r="P37" i="34" s="1"/>
  <c r="E38" i="34"/>
  <c r="P38" i="34" s="1"/>
  <c r="E39" i="34"/>
  <c r="P39" i="34" s="1"/>
  <c r="C40" i="34"/>
  <c r="B38" i="73" s="1"/>
  <c r="D40" i="34"/>
  <c r="F40" i="34"/>
  <c r="C38" i="73" s="1"/>
  <c r="G40" i="34"/>
  <c r="F38" i="73" s="1"/>
  <c r="H40" i="34"/>
  <c r="E38" i="73" s="1"/>
  <c r="I40" i="34"/>
  <c r="J40" i="34"/>
  <c r="K40" i="34"/>
  <c r="L40" i="34"/>
  <c r="D38" i="73" s="1"/>
  <c r="M40" i="34"/>
  <c r="N40" i="34"/>
  <c r="O40" i="34"/>
  <c r="G38" i="73" s="1"/>
  <c r="C41" i="34"/>
  <c r="D41" i="34"/>
  <c r="F41" i="34"/>
  <c r="G41" i="34"/>
  <c r="H41" i="34"/>
  <c r="I41" i="34"/>
  <c r="J41" i="34"/>
  <c r="K41" i="34"/>
  <c r="L41" i="34"/>
  <c r="M41" i="34"/>
  <c r="N41" i="34"/>
  <c r="O41" i="34"/>
  <c r="M41" i="33"/>
  <c r="L41" i="33"/>
  <c r="K41" i="33"/>
  <c r="J41" i="33"/>
  <c r="I41" i="33"/>
  <c r="H41" i="33"/>
  <c r="G41" i="33"/>
  <c r="F41" i="33"/>
  <c r="E41" i="33"/>
  <c r="D41" i="33"/>
  <c r="C41" i="33"/>
  <c r="M40" i="33"/>
  <c r="B37" i="73" s="1"/>
  <c r="L40" i="33"/>
  <c r="C37" i="73" s="1"/>
  <c r="K40" i="33"/>
  <c r="J40" i="33"/>
  <c r="I40" i="33"/>
  <c r="H40" i="33"/>
  <c r="E37" i="73" s="1"/>
  <c r="G40" i="33"/>
  <c r="F40" i="33"/>
  <c r="G37" i="73" s="1"/>
  <c r="E40" i="33"/>
  <c r="D40" i="33"/>
  <c r="C40" i="33"/>
  <c r="P39" i="33"/>
  <c r="O39" i="33"/>
  <c r="N39" i="33"/>
  <c r="P38" i="33"/>
  <c r="O38" i="33"/>
  <c r="N38" i="33"/>
  <c r="P37" i="33"/>
  <c r="O37" i="33"/>
  <c r="N37" i="33"/>
  <c r="P36" i="33"/>
  <c r="O36" i="33"/>
  <c r="N36" i="33"/>
  <c r="P35" i="33"/>
  <c r="O35" i="33"/>
  <c r="N35" i="33"/>
  <c r="P34" i="33"/>
  <c r="O34" i="33"/>
  <c r="N34" i="33"/>
  <c r="P33" i="33"/>
  <c r="O33" i="33"/>
  <c r="N33" i="33"/>
  <c r="P32" i="33"/>
  <c r="O32" i="33"/>
  <c r="N32" i="33"/>
  <c r="P31" i="33"/>
  <c r="O31" i="33"/>
  <c r="N31" i="33"/>
  <c r="P30" i="33"/>
  <c r="O30" i="33"/>
  <c r="N30" i="33"/>
  <c r="P29" i="33"/>
  <c r="O29" i="33"/>
  <c r="N29" i="33"/>
  <c r="P28" i="33"/>
  <c r="O28" i="33"/>
  <c r="N28" i="33"/>
  <c r="P27" i="33"/>
  <c r="O27" i="33"/>
  <c r="N27" i="33"/>
  <c r="P26" i="33"/>
  <c r="O26" i="33"/>
  <c r="N26" i="33"/>
  <c r="P25" i="33"/>
  <c r="O25" i="33"/>
  <c r="N25" i="33"/>
  <c r="P24" i="33"/>
  <c r="O24" i="33"/>
  <c r="N24" i="33"/>
  <c r="P23" i="33"/>
  <c r="O23" i="33"/>
  <c r="N23" i="33"/>
  <c r="P22" i="33"/>
  <c r="O22" i="33"/>
  <c r="N22" i="33"/>
  <c r="P21" i="33"/>
  <c r="O21" i="33"/>
  <c r="N21" i="33"/>
  <c r="P20" i="33"/>
  <c r="O20" i="33"/>
  <c r="N20" i="33"/>
  <c r="P19" i="33"/>
  <c r="O19" i="33"/>
  <c r="N19" i="33"/>
  <c r="P18" i="33"/>
  <c r="O18" i="33"/>
  <c r="N18" i="33"/>
  <c r="P17" i="33"/>
  <c r="O17" i="33"/>
  <c r="N17" i="33"/>
  <c r="P16" i="33"/>
  <c r="O16" i="33"/>
  <c r="N16" i="33"/>
  <c r="P15" i="33"/>
  <c r="O15" i="33"/>
  <c r="N15" i="33"/>
  <c r="P14" i="33"/>
  <c r="O14" i="33"/>
  <c r="N14" i="33"/>
  <c r="P13" i="33"/>
  <c r="O13" i="33"/>
  <c r="N13" i="33"/>
  <c r="P12" i="33"/>
  <c r="O12" i="33"/>
  <c r="N12" i="33"/>
  <c r="P11" i="33"/>
  <c r="O11" i="33"/>
  <c r="N11" i="33"/>
  <c r="P10" i="33"/>
  <c r="O10" i="33"/>
  <c r="N10" i="33"/>
  <c r="P9" i="33"/>
  <c r="O9" i="33"/>
  <c r="N9" i="33"/>
  <c r="P8" i="33"/>
  <c r="O8" i="33"/>
  <c r="N8" i="33"/>
  <c r="P7" i="33"/>
  <c r="O7" i="33"/>
  <c r="N7" i="33"/>
  <c r="P6" i="33"/>
  <c r="O6" i="33"/>
  <c r="N6" i="33"/>
  <c r="M41" i="32"/>
  <c r="L41" i="32"/>
  <c r="K41" i="32"/>
  <c r="J41" i="32"/>
  <c r="I41" i="32"/>
  <c r="H41" i="32"/>
  <c r="G41" i="32"/>
  <c r="F41" i="32"/>
  <c r="E41" i="32"/>
  <c r="D41" i="32"/>
  <c r="C41" i="32"/>
  <c r="M40" i="32"/>
  <c r="B36" i="73" s="1"/>
  <c r="L40" i="32"/>
  <c r="C36" i="73" s="1"/>
  <c r="K40" i="32"/>
  <c r="J40" i="32"/>
  <c r="I40" i="32"/>
  <c r="H40" i="32"/>
  <c r="E36" i="73" s="1"/>
  <c r="G40" i="32"/>
  <c r="F40" i="32"/>
  <c r="G36" i="73" s="1"/>
  <c r="E40" i="32"/>
  <c r="D40" i="32"/>
  <c r="C40" i="32"/>
  <c r="P39" i="32"/>
  <c r="O39" i="32"/>
  <c r="N39" i="32"/>
  <c r="P38" i="32"/>
  <c r="O38" i="32"/>
  <c r="N38" i="32"/>
  <c r="P37" i="32"/>
  <c r="O37" i="32"/>
  <c r="N37" i="32"/>
  <c r="P36" i="32"/>
  <c r="O36" i="32"/>
  <c r="N36" i="32"/>
  <c r="P35" i="32"/>
  <c r="O35" i="32"/>
  <c r="N35" i="32"/>
  <c r="P34" i="32"/>
  <c r="O34" i="32"/>
  <c r="N34" i="32"/>
  <c r="P33" i="32"/>
  <c r="O33" i="32"/>
  <c r="N33" i="32"/>
  <c r="P32" i="32"/>
  <c r="O32" i="32"/>
  <c r="N32" i="32"/>
  <c r="P31" i="32"/>
  <c r="O31" i="32"/>
  <c r="N31" i="32"/>
  <c r="P30" i="32"/>
  <c r="O30" i="32"/>
  <c r="N30" i="32"/>
  <c r="P29" i="32"/>
  <c r="O29" i="32"/>
  <c r="N29" i="32"/>
  <c r="P28" i="32"/>
  <c r="O28" i="32"/>
  <c r="N28" i="32"/>
  <c r="P27" i="32"/>
  <c r="O27" i="32"/>
  <c r="N27" i="32"/>
  <c r="P26" i="32"/>
  <c r="O26" i="32"/>
  <c r="N26" i="32"/>
  <c r="P25" i="32"/>
  <c r="O25" i="32"/>
  <c r="N25" i="32"/>
  <c r="P24" i="32"/>
  <c r="O24" i="32"/>
  <c r="N24" i="32"/>
  <c r="P23" i="32"/>
  <c r="O23" i="32"/>
  <c r="N23" i="32"/>
  <c r="P22" i="32"/>
  <c r="O22" i="32"/>
  <c r="N22" i="32"/>
  <c r="P21" i="32"/>
  <c r="O21" i="32"/>
  <c r="N21" i="32"/>
  <c r="P20" i="32"/>
  <c r="O20" i="32"/>
  <c r="N20" i="32"/>
  <c r="P19" i="32"/>
  <c r="O19" i="32"/>
  <c r="N19" i="32"/>
  <c r="P18" i="32"/>
  <c r="O18" i="32"/>
  <c r="N18" i="32"/>
  <c r="P17" i="32"/>
  <c r="O17" i="32"/>
  <c r="N17" i="32"/>
  <c r="P16" i="32"/>
  <c r="O16" i="32"/>
  <c r="N16" i="32"/>
  <c r="P15" i="32"/>
  <c r="O15" i="32"/>
  <c r="N15" i="32"/>
  <c r="P14" i="32"/>
  <c r="O14" i="32"/>
  <c r="N14" i="32"/>
  <c r="P13" i="32"/>
  <c r="O13" i="32"/>
  <c r="N13" i="32"/>
  <c r="P12" i="32"/>
  <c r="O12" i="32"/>
  <c r="N12" i="32"/>
  <c r="P11" i="32"/>
  <c r="O11" i="32"/>
  <c r="N11" i="32"/>
  <c r="P10" i="32"/>
  <c r="O10" i="32"/>
  <c r="N10" i="32"/>
  <c r="P9" i="32"/>
  <c r="O9" i="32"/>
  <c r="N9" i="32"/>
  <c r="P8" i="32"/>
  <c r="O8" i="32"/>
  <c r="N8" i="32"/>
  <c r="P7" i="32"/>
  <c r="O7" i="32"/>
  <c r="N7" i="32"/>
  <c r="P6" i="32"/>
  <c r="O6" i="32"/>
  <c r="N6" i="32"/>
  <c r="M41" i="31"/>
  <c r="L41" i="31"/>
  <c r="K41" i="31"/>
  <c r="J41" i="31"/>
  <c r="I41" i="31"/>
  <c r="H41" i="31"/>
  <c r="G41" i="31"/>
  <c r="F41" i="31"/>
  <c r="E41" i="31"/>
  <c r="D41" i="31"/>
  <c r="C41" i="31"/>
  <c r="M40" i="31"/>
  <c r="B35" i="73" s="1"/>
  <c r="L40" i="31"/>
  <c r="C35" i="73" s="1"/>
  <c r="K40" i="31"/>
  <c r="J40" i="31"/>
  <c r="I40" i="31"/>
  <c r="H40" i="31"/>
  <c r="E35" i="73" s="1"/>
  <c r="G40" i="31"/>
  <c r="F40" i="31"/>
  <c r="G35" i="73" s="1"/>
  <c r="E40" i="31"/>
  <c r="D40" i="31"/>
  <c r="C40" i="31"/>
  <c r="P39" i="31"/>
  <c r="O39" i="31"/>
  <c r="N39" i="31"/>
  <c r="P38" i="31"/>
  <c r="O38" i="31"/>
  <c r="N38" i="31"/>
  <c r="P37" i="31"/>
  <c r="O37" i="31"/>
  <c r="N37" i="31"/>
  <c r="P36" i="31"/>
  <c r="O36" i="31"/>
  <c r="N36" i="31"/>
  <c r="P35" i="31"/>
  <c r="O35" i="31"/>
  <c r="N35" i="31"/>
  <c r="P34" i="31"/>
  <c r="O34" i="31"/>
  <c r="N34" i="31"/>
  <c r="P33" i="31"/>
  <c r="O33" i="31"/>
  <c r="N33" i="31"/>
  <c r="P32" i="31"/>
  <c r="O32" i="31"/>
  <c r="N32" i="31"/>
  <c r="P31" i="31"/>
  <c r="O31" i="31"/>
  <c r="N31" i="31"/>
  <c r="P30" i="31"/>
  <c r="O30" i="31"/>
  <c r="N30" i="31"/>
  <c r="P29" i="31"/>
  <c r="O29" i="31"/>
  <c r="N29" i="31"/>
  <c r="P28" i="31"/>
  <c r="O28" i="31"/>
  <c r="N28" i="31"/>
  <c r="P27" i="31"/>
  <c r="O27" i="31"/>
  <c r="N27" i="31"/>
  <c r="P26" i="31"/>
  <c r="O26" i="31"/>
  <c r="N26" i="31"/>
  <c r="P25" i="31"/>
  <c r="O25" i="31"/>
  <c r="N25" i="31"/>
  <c r="P24" i="31"/>
  <c r="O24" i="31"/>
  <c r="N24" i="31"/>
  <c r="P23" i="31"/>
  <c r="O23" i="31"/>
  <c r="N23" i="31"/>
  <c r="P22" i="31"/>
  <c r="O22" i="31"/>
  <c r="N22" i="31"/>
  <c r="P21" i="31"/>
  <c r="O21" i="31"/>
  <c r="N21" i="31"/>
  <c r="P20" i="31"/>
  <c r="O20" i="31"/>
  <c r="N20" i="31"/>
  <c r="P19" i="31"/>
  <c r="O19" i="31"/>
  <c r="N19" i="31"/>
  <c r="P18" i="31"/>
  <c r="O18" i="31"/>
  <c r="N18" i="31"/>
  <c r="P17" i="31"/>
  <c r="O17" i="31"/>
  <c r="N17" i="31"/>
  <c r="P16" i="31"/>
  <c r="O16" i="31"/>
  <c r="N16" i="31"/>
  <c r="P15" i="31"/>
  <c r="O15" i="31"/>
  <c r="N15" i="31"/>
  <c r="P14" i="31"/>
  <c r="O14" i="31"/>
  <c r="N14" i="31"/>
  <c r="P13" i="31"/>
  <c r="O13" i="31"/>
  <c r="N13" i="31"/>
  <c r="P12" i="31"/>
  <c r="O12" i="31"/>
  <c r="N12" i="31"/>
  <c r="P11" i="31"/>
  <c r="O11" i="31"/>
  <c r="N11" i="31"/>
  <c r="P10" i="31"/>
  <c r="O10" i="31"/>
  <c r="N10" i="31"/>
  <c r="P9" i="31"/>
  <c r="O9" i="31"/>
  <c r="N9" i="31"/>
  <c r="P8" i="31"/>
  <c r="O8" i="31"/>
  <c r="N8" i="31"/>
  <c r="P7" i="31"/>
  <c r="O7" i="31"/>
  <c r="N7" i="31"/>
  <c r="P6" i="31"/>
  <c r="O6" i="31"/>
  <c r="N6" i="31"/>
  <c r="C40" i="29"/>
  <c r="D39" i="29"/>
  <c r="E39" i="29"/>
  <c r="F39" i="29"/>
  <c r="G39" i="29"/>
  <c r="H39" i="29"/>
  <c r="I39" i="29"/>
  <c r="J39" i="29"/>
  <c r="K39" i="29"/>
  <c r="L39" i="29"/>
  <c r="M39" i="29"/>
  <c r="C39" i="29"/>
  <c r="P5" i="29"/>
  <c r="N5" i="29"/>
  <c r="O5" i="29"/>
  <c r="P41" i="34" l="1"/>
  <c r="O40" i="30"/>
  <c r="D34" i="73" s="1"/>
  <c r="N40" i="30"/>
  <c r="F34" i="73" s="1"/>
  <c r="P41" i="30"/>
  <c r="O41" i="30"/>
  <c r="N40" i="14"/>
  <c r="S8" i="73" s="1"/>
  <c r="N41" i="14"/>
  <c r="N41" i="30"/>
  <c r="O40" i="15"/>
  <c r="K9" i="73" s="1"/>
  <c r="O41" i="15"/>
  <c r="E40" i="34"/>
  <c r="E41" i="34"/>
  <c r="N40" i="15"/>
  <c r="S9" i="73" s="1"/>
  <c r="O40" i="14"/>
  <c r="K8" i="73" s="1"/>
  <c r="O41" i="14"/>
  <c r="N40" i="13"/>
  <c r="S7" i="73" s="1"/>
  <c r="N41" i="13"/>
  <c r="O41" i="13"/>
  <c r="N41" i="12"/>
  <c r="O40" i="12"/>
  <c r="K6" i="73" s="1"/>
  <c r="O41" i="12"/>
  <c r="N40" i="12"/>
  <c r="S6" i="73" s="1"/>
  <c r="P41" i="33"/>
  <c r="O41" i="33"/>
  <c r="N41" i="33"/>
  <c r="P40" i="33"/>
  <c r="N40" i="33"/>
  <c r="F37" i="73" s="1"/>
  <c r="O40" i="33"/>
  <c r="D37" i="73" s="1"/>
  <c r="P41" i="32"/>
  <c r="O41" i="32"/>
  <c r="N41" i="32"/>
  <c r="O40" i="32"/>
  <c r="D36" i="73" s="1"/>
  <c r="N40" i="32"/>
  <c r="F36" i="73" s="1"/>
  <c r="P40" i="32"/>
  <c r="P40" i="31"/>
  <c r="P41" i="31"/>
  <c r="N40" i="31"/>
  <c r="F35" i="73" s="1"/>
  <c r="O40" i="31"/>
  <c r="D35" i="73" s="1"/>
  <c r="O41" i="31"/>
  <c r="N41" i="31"/>
  <c r="P40" i="34"/>
  <c r="C39" i="6"/>
  <c r="C38" i="6"/>
  <c r="H41" i="49" l="1"/>
  <c r="G41" i="49"/>
  <c r="F41" i="49"/>
  <c r="E41" i="49"/>
  <c r="D41" i="49"/>
  <c r="C41" i="49"/>
  <c r="H41" i="48"/>
  <c r="G41" i="48"/>
  <c r="F41" i="48"/>
  <c r="E41" i="48"/>
  <c r="D41" i="48"/>
  <c r="C41" i="48"/>
  <c r="H41" i="47"/>
  <c r="G41" i="47"/>
  <c r="F41" i="47"/>
  <c r="E41" i="47"/>
  <c r="D41" i="47"/>
  <c r="C41" i="47"/>
  <c r="H41" i="46"/>
  <c r="G41" i="46"/>
  <c r="F41" i="46"/>
  <c r="E41" i="46"/>
  <c r="D41" i="46"/>
  <c r="C41" i="46"/>
  <c r="H41" i="45"/>
  <c r="G41" i="45"/>
  <c r="F41" i="45"/>
  <c r="E41" i="45"/>
  <c r="D41" i="45"/>
  <c r="C41" i="45"/>
  <c r="H41" i="53"/>
  <c r="G41" i="53"/>
  <c r="F41" i="53"/>
  <c r="E41" i="53"/>
  <c r="D41" i="53"/>
  <c r="C41" i="53"/>
  <c r="H41" i="54"/>
  <c r="G41" i="54"/>
  <c r="F41" i="54"/>
  <c r="E41" i="54"/>
  <c r="D41" i="54"/>
  <c r="C41" i="54"/>
  <c r="H41" i="52"/>
  <c r="G41" i="52"/>
  <c r="F41" i="52"/>
  <c r="E41" i="52"/>
  <c r="D41" i="52"/>
  <c r="C41" i="52"/>
  <c r="H41" i="51"/>
  <c r="G41" i="51"/>
  <c r="F41" i="51"/>
  <c r="E41" i="51"/>
  <c r="D41" i="51"/>
  <c r="C41" i="51"/>
  <c r="H41" i="50"/>
  <c r="G41" i="50"/>
  <c r="F41" i="50"/>
  <c r="E41" i="50"/>
  <c r="D41" i="50"/>
  <c r="C41" i="50"/>
  <c r="N41" i="44"/>
  <c r="M41" i="44"/>
  <c r="K41" i="44"/>
  <c r="J41" i="44"/>
  <c r="I41" i="44"/>
  <c r="H41" i="44"/>
  <c r="G41" i="44"/>
  <c r="F41" i="44"/>
  <c r="D41" i="44"/>
  <c r="C41" i="44"/>
  <c r="N41" i="43"/>
  <c r="M41" i="43"/>
  <c r="K41" i="43"/>
  <c r="J41" i="43"/>
  <c r="I41" i="43"/>
  <c r="H41" i="43"/>
  <c r="G41" i="43"/>
  <c r="F41" i="43"/>
  <c r="D41" i="43"/>
  <c r="C41" i="43"/>
  <c r="C40" i="43"/>
  <c r="D40" i="43"/>
  <c r="F40" i="43"/>
  <c r="C46" i="73" s="1"/>
  <c r="G40" i="43"/>
  <c r="F46" i="73" s="1"/>
  <c r="H40" i="43"/>
  <c r="E46" i="73" s="1"/>
  <c r="I40" i="43"/>
  <c r="J40" i="43"/>
  <c r="K40" i="43"/>
  <c r="M40" i="43"/>
  <c r="N40" i="43"/>
  <c r="N41" i="42"/>
  <c r="M41" i="42"/>
  <c r="K41" i="42"/>
  <c r="J41" i="42"/>
  <c r="I41" i="42"/>
  <c r="H41" i="42"/>
  <c r="G41" i="42"/>
  <c r="F41" i="42"/>
  <c r="D41" i="42"/>
  <c r="C41" i="42"/>
  <c r="N41" i="41"/>
  <c r="M41" i="41"/>
  <c r="K41" i="41"/>
  <c r="J41" i="41"/>
  <c r="I41" i="41"/>
  <c r="H41" i="41"/>
  <c r="G41" i="41"/>
  <c r="F41" i="41"/>
  <c r="D41" i="41"/>
  <c r="C41" i="41"/>
  <c r="N41" i="40"/>
  <c r="M41" i="40"/>
  <c r="K41" i="40"/>
  <c r="J41" i="40"/>
  <c r="I41" i="40"/>
  <c r="H41" i="40"/>
  <c r="G41" i="40"/>
  <c r="F41" i="40"/>
  <c r="D41" i="40"/>
  <c r="C41" i="40"/>
  <c r="O41" i="39"/>
  <c r="N41" i="39"/>
  <c r="M41" i="39"/>
  <c r="L41" i="39"/>
  <c r="K41" i="39"/>
  <c r="J41" i="39"/>
  <c r="I41" i="39"/>
  <c r="H41" i="39"/>
  <c r="G41" i="39"/>
  <c r="F41" i="39"/>
  <c r="D41" i="39"/>
  <c r="C41" i="39"/>
  <c r="O41" i="37"/>
  <c r="N41" i="37"/>
  <c r="M41" i="37"/>
  <c r="L41" i="37"/>
  <c r="K41" i="37"/>
  <c r="J41" i="37"/>
  <c r="I41" i="37"/>
  <c r="H41" i="37"/>
  <c r="G41" i="37"/>
  <c r="F41" i="37"/>
  <c r="D41" i="37"/>
  <c r="C41" i="37"/>
  <c r="O41" i="36"/>
  <c r="N41" i="36"/>
  <c r="M41" i="36"/>
  <c r="L41" i="36"/>
  <c r="K41" i="36"/>
  <c r="J41" i="36"/>
  <c r="I41" i="36"/>
  <c r="H41" i="36"/>
  <c r="G41" i="36"/>
  <c r="F41" i="36"/>
  <c r="D41" i="36"/>
  <c r="C41" i="36"/>
  <c r="O41" i="35"/>
  <c r="N41" i="35"/>
  <c r="M41" i="35"/>
  <c r="L41" i="35"/>
  <c r="K41" i="35"/>
  <c r="J41" i="35"/>
  <c r="I41" i="35"/>
  <c r="H41" i="35"/>
  <c r="G41" i="35"/>
  <c r="F41" i="35"/>
  <c r="D41" i="35"/>
  <c r="C41" i="35"/>
  <c r="D40" i="29"/>
  <c r="E40" i="29"/>
  <c r="F40" i="29"/>
  <c r="G40" i="29"/>
  <c r="H40" i="29"/>
  <c r="I40" i="29"/>
  <c r="J40" i="29"/>
  <c r="K40" i="29"/>
  <c r="L40" i="29"/>
  <c r="M40" i="29"/>
  <c r="G40" i="28"/>
  <c r="F40" i="28"/>
  <c r="E40" i="28"/>
  <c r="D40" i="28"/>
  <c r="C40" i="28"/>
  <c r="D40" i="27"/>
  <c r="E40" i="27"/>
  <c r="F40" i="27"/>
  <c r="G40" i="27"/>
  <c r="C40" i="27"/>
  <c r="Z41" i="26"/>
  <c r="Y41" i="26"/>
  <c r="X41" i="26"/>
  <c r="W41" i="26"/>
  <c r="V41" i="26"/>
  <c r="U41" i="26"/>
  <c r="T41" i="26"/>
  <c r="S41" i="26"/>
  <c r="R41" i="26"/>
  <c r="Q41" i="26"/>
  <c r="P41" i="26"/>
  <c r="O41" i="26"/>
  <c r="N41" i="26"/>
  <c r="M41" i="26"/>
  <c r="L41" i="26"/>
  <c r="K41" i="26"/>
  <c r="J41" i="26"/>
  <c r="I41" i="26"/>
  <c r="H41" i="26"/>
  <c r="G41" i="26"/>
  <c r="F41" i="26"/>
  <c r="D41" i="26"/>
  <c r="C41" i="26"/>
  <c r="Z41" i="25"/>
  <c r="Y41" i="25"/>
  <c r="X41" i="25"/>
  <c r="W41" i="25"/>
  <c r="V41" i="25"/>
  <c r="U41" i="25"/>
  <c r="T41" i="25"/>
  <c r="S41" i="25"/>
  <c r="R41" i="25"/>
  <c r="Q41" i="25"/>
  <c r="P41" i="25"/>
  <c r="O41" i="25"/>
  <c r="N41" i="25"/>
  <c r="M41" i="25"/>
  <c r="L41" i="25"/>
  <c r="K41" i="25"/>
  <c r="J41" i="25"/>
  <c r="I41" i="25"/>
  <c r="H41" i="25"/>
  <c r="G41" i="25"/>
  <c r="F41" i="25"/>
  <c r="D41" i="25"/>
  <c r="C41" i="25"/>
  <c r="Z41" i="24"/>
  <c r="Y41" i="24"/>
  <c r="X41" i="24"/>
  <c r="W41" i="24"/>
  <c r="V41" i="24"/>
  <c r="U41" i="24"/>
  <c r="T41" i="24"/>
  <c r="S41" i="24"/>
  <c r="R41" i="24"/>
  <c r="Q41" i="24"/>
  <c r="P41" i="24"/>
  <c r="O41" i="24"/>
  <c r="N41" i="24"/>
  <c r="M41" i="24"/>
  <c r="L41" i="24"/>
  <c r="K41" i="24"/>
  <c r="J41" i="24"/>
  <c r="I41" i="24"/>
  <c r="H41" i="24"/>
  <c r="G41" i="24"/>
  <c r="F41" i="24"/>
  <c r="D41" i="24"/>
  <c r="C41" i="24"/>
  <c r="Z41" i="22"/>
  <c r="Y41" i="22"/>
  <c r="X41" i="22"/>
  <c r="W41" i="22"/>
  <c r="V41" i="22"/>
  <c r="U41" i="22"/>
  <c r="T41" i="22"/>
  <c r="S41" i="22"/>
  <c r="R41" i="22"/>
  <c r="Q41" i="22"/>
  <c r="P41" i="22"/>
  <c r="O41" i="22"/>
  <c r="N41" i="22"/>
  <c r="M41" i="22"/>
  <c r="L41" i="22"/>
  <c r="K41" i="22"/>
  <c r="J41" i="22"/>
  <c r="I41" i="22"/>
  <c r="H41" i="22"/>
  <c r="G41" i="22"/>
  <c r="F41" i="22"/>
  <c r="D41" i="22"/>
  <c r="C41" i="22"/>
  <c r="Z41" i="21"/>
  <c r="Y41" i="21"/>
  <c r="X41" i="21"/>
  <c r="W41" i="21"/>
  <c r="V41" i="21"/>
  <c r="U41" i="21"/>
  <c r="T41" i="21"/>
  <c r="S41" i="21"/>
  <c r="R41" i="21"/>
  <c r="Q41" i="21"/>
  <c r="P41" i="21"/>
  <c r="O41" i="21"/>
  <c r="N41" i="21"/>
  <c r="M41" i="21"/>
  <c r="L41" i="21"/>
  <c r="K41" i="21"/>
  <c r="J41" i="21"/>
  <c r="I41" i="21"/>
  <c r="H41" i="21"/>
  <c r="G41" i="21"/>
  <c r="F41" i="21"/>
  <c r="D41" i="21"/>
  <c r="C41" i="21"/>
  <c r="Z41" i="20"/>
  <c r="Y41" i="20"/>
  <c r="X41" i="20"/>
  <c r="W41" i="20"/>
  <c r="V41" i="20"/>
  <c r="U41" i="20"/>
  <c r="T41" i="20"/>
  <c r="S41" i="20"/>
  <c r="R41" i="20"/>
  <c r="Q41" i="20"/>
  <c r="P41" i="20"/>
  <c r="O41" i="20"/>
  <c r="N41" i="20"/>
  <c r="M41" i="20"/>
  <c r="L41" i="20"/>
  <c r="K41" i="20"/>
  <c r="J41" i="20"/>
  <c r="I41" i="20"/>
  <c r="H41" i="20"/>
  <c r="G41" i="20"/>
  <c r="F41" i="20"/>
  <c r="D41" i="20"/>
  <c r="C41" i="20"/>
  <c r="Z41" i="19"/>
  <c r="Y41" i="19"/>
  <c r="X41" i="19"/>
  <c r="W41" i="19"/>
  <c r="V41" i="19"/>
  <c r="U41" i="19"/>
  <c r="T41" i="19"/>
  <c r="S41" i="19"/>
  <c r="R41" i="19"/>
  <c r="Q41" i="19"/>
  <c r="P41" i="19"/>
  <c r="O41" i="19"/>
  <c r="N41" i="19"/>
  <c r="M41" i="19"/>
  <c r="L41" i="19"/>
  <c r="K41" i="19"/>
  <c r="J41" i="19"/>
  <c r="I41" i="19"/>
  <c r="H41" i="19"/>
  <c r="G41" i="19"/>
  <c r="F41" i="19"/>
  <c r="D41" i="19"/>
  <c r="C41" i="19"/>
  <c r="Z41" i="18"/>
  <c r="Y41" i="18"/>
  <c r="X41" i="18"/>
  <c r="W41" i="18"/>
  <c r="V41" i="18"/>
  <c r="U41" i="18"/>
  <c r="T41" i="18"/>
  <c r="S41" i="18"/>
  <c r="R41" i="18"/>
  <c r="Q41" i="18"/>
  <c r="P41" i="18"/>
  <c r="O41" i="18"/>
  <c r="N41" i="18"/>
  <c r="M41" i="18"/>
  <c r="L41" i="18"/>
  <c r="K41" i="18"/>
  <c r="J41" i="18"/>
  <c r="I41" i="18"/>
  <c r="H41" i="18"/>
  <c r="G41" i="18"/>
  <c r="F41" i="18"/>
  <c r="D41" i="18"/>
  <c r="C41" i="18"/>
  <c r="Z41" i="17"/>
  <c r="Y41" i="17"/>
  <c r="X41" i="17"/>
  <c r="W41" i="17"/>
  <c r="V41" i="17"/>
  <c r="U41" i="17"/>
  <c r="T41" i="17"/>
  <c r="S41" i="17"/>
  <c r="R41" i="17"/>
  <c r="Q41" i="17"/>
  <c r="P41" i="17"/>
  <c r="O41" i="17"/>
  <c r="N41" i="17"/>
  <c r="M41" i="17"/>
  <c r="L41" i="17"/>
  <c r="K41" i="17"/>
  <c r="J41" i="17"/>
  <c r="I41" i="17"/>
  <c r="H41" i="17"/>
  <c r="G41" i="17"/>
  <c r="F41" i="17"/>
  <c r="D41" i="17"/>
  <c r="C41" i="17"/>
  <c r="D41" i="16"/>
  <c r="F41" i="16"/>
  <c r="G41" i="16"/>
  <c r="H41" i="16"/>
  <c r="I41" i="16"/>
  <c r="J41" i="16"/>
  <c r="K41" i="16"/>
  <c r="L41" i="16"/>
  <c r="M41" i="16"/>
  <c r="N41" i="16"/>
  <c r="O41" i="16"/>
  <c r="P41" i="16"/>
  <c r="Q41" i="16"/>
  <c r="R41" i="16"/>
  <c r="S41" i="16"/>
  <c r="T41" i="16"/>
  <c r="U41" i="16"/>
  <c r="V41" i="16"/>
  <c r="W41" i="16"/>
  <c r="X41" i="16"/>
  <c r="Y41" i="16"/>
  <c r="Z41" i="16"/>
  <c r="C41" i="16"/>
  <c r="D40" i="11"/>
  <c r="E40" i="11"/>
  <c r="F40" i="11"/>
  <c r="G40" i="11"/>
  <c r="H40" i="11"/>
  <c r="I40" i="11"/>
  <c r="J40" i="11"/>
  <c r="K40" i="11"/>
  <c r="L40" i="11"/>
  <c r="M40" i="11"/>
  <c r="C40" i="11"/>
  <c r="C40" i="4"/>
  <c r="D40" i="4"/>
  <c r="C40" i="8"/>
  <c r="G40" i="8"/>
  <c r="F40" i="8"/>
  <c r="E40" i="8"/>
  <c r="D40" i="8"/>
  <c r="C40" i="7"/>
  <c r="G40" i="7"/>
  <c r="F40" i="7"/>
  <c r="E40" i="7"/>
  <c r="D40" i="7"/>
  <c r="D39" i="6"/>
  <c r="E39" i="6"/>
  <c r="F39" i="6"/>
  <c r="G39" i="6"/>
  <c r="C40" i="60"/>
  <c r="C41" i="60" s="1"/>
  <c r="D33" i="73" s="1"/>
  <c r="D40" i="60"/>
  <c r="D41" i="60" s="1"/>
  <c r="E40" i="60"/>
  <c r="E41" i="60" s="1"/>
  <c r="F40" i="60"/>
  <c r="F41" i="60" s="1"/>
  <c r="G40" i="60"/>
  <c r="G41" i="60" s="1"/>
  <c r="H40" i="60"/>
  <c r="H41" i="60" s="1"/>
  <c r="I40" i="60"/>
  <c r="I41" i="60" s="1"/>
  <c r="J40" i="60"/>
  <c r="J41" i="60" s="1"/>
  <c r="K40" i="60"/>
  <c r="K41" i="60" s="1"/>
  <c r="B33" i="73" s="1"/>
  <c r="L40" i="60"/>
  <c r="L41" i="60" s="1"/>
  <c r="C33" i="73" s="1"/>
  <c r="M40" i="60"/>
  <c r="M41" i="60" s="1"/>
  <c r="F33" i="73" s="1"/>
  <c r="N40" i="60"/>
  <c r="N41" i="60" s="1"/>
  <c r="O40" i="60"/>
  <c r="O41" i="60" s="1"/>
  <c r="G33" i="73" s="1"/>
  <c r="P40" i="60"/>
  <c r="P41" i="60" s="1"/>
  <c r="Q40" i="60"/>
  <c r="Q41" i="60" s="1"/>
  <c r="R40" i="60"/>
  <c r="R41" i="60" s="1"/>
  <c r="S40" i="60"/>
  <c r="S41" i="60" s="1"/>
  <c r="T40" i="60"/>
  <c r="T41" i="60" s="1"/>
  <c r="U40" i="60"/>
  <c r="U41" i="60" s="1"/>
  <c r="V40" i="60"/>
  <c r="V41" i="60" s="1"/>
  <c r="N5" i="73" s="1"/>
  <c r="W40" i="60"/>
  <c r="W41" i="60" s="1"/>
  <c r="J5" i="73" s="1"/>
  <c r="X40" i="60"/>
  <c r="X41" i="60" s="1"/>
  <c r="Y40" i="60"/>
  <c r="Y41" i="60" s="1"/>
  <c r="Z40" i="60"/>
  <c r="Z41" i="60" s="1"/>
  <c r="AA40" i="60"/>
  <c r="AA41" i="60" s="1"/>
  <c r="AB40" i="60"/>
  <c r="AB41" i="60" s="1"/>
  <c r="AC40" i="60"/>
  <c r="AC41" i="60" s="1"/>
  <c r="AD40" i="60"/>
  <c r="AD41" i="60" s="1"/>
  <c r="B5" i="73" s="1"/>
  <c r="AE40" i="60"/>
  <c r="AE41" i="60" s="1"/>
  <c r="F5" i="73" s="1"/>
  <c r="AF40" i="60"/>
  <c r="AF41" i="60" s="1"/>
  <c r="R5" i="73" s="1"/>
  <c r="AG40" i="60"/>
  <c r="AG41" i="60" s="1"/>
  <c r="V5" i="73" s="1"/>
  <c r="AH40" i="60"/>
  <c r="AH41" i="60" s="1"/>
  <c r="AI40" i="60"/>
  <c r="AI41" i="60" s="1"/>
  <c r="AJ40" i="60"/>
  <c r="AJ41" i="60" s="1"/>
  <c r="B40" i="60"/>
  <c r="B41" i="60" s="1"/>
  <c r="E33" i="73" s="1"/>
  <c r="J19" i="49"/>
  <c r="I19" i="49"/>
  <c r="N33" i="73" l="1"/>
  <c r="V33" i="73"/>
  <c r="B19" i="73"/>
  <c r="M33" i="73" s="1"/>
  <c r="P33" i="73"/>
  <c r="L33" i="73"/>
  <c r="J14" i="45"/>
  <c r="I14" i="45"/>
  <c r="Q33" i="73" l="1"/>
  <c r="O33" i="73"/>
  <c r="C40" i="44"/>
  <c r="D40" i="44"/>
  <c r="C40" i="42"/>
  <c r="D40" i="42"/>
  <c r="C40" i="41"/>
  <c r="D40" i="41"/>
  <c r="C40" i="40"/>
  <c r="D40" i="40"/>
  <c r="C40" i="39"/>
  <c r="D40" i="39"/>
  <c r="C40" i="37"/>
  <c r="D40" i="37"/>
  <c r="C40" i="36"/>
  <c r="D40" i="36"/>
  <c r="D40" i="35"/>
  <c r="E7" i="39"/>
  <c r="P7" i="39" s="1"/>
  <c r="E8" i="39"/>
  <c r="P8" i="39" s="1"/>
  <c r="E9" i="39"/>
  <c r="P9" i="39" s="1"/>
  <c r="E10" i="39"/>
  <c r="P10" i="39" s="1"/>
  <c r="E11" i="39"/>
  <c r="P11" i="39" s="1"/>
  <c r="E12" i="39"/>
  <c r="P12" i="39" s="1"/>
  <c r="E13" i="39"/>
  <c r="P13" i="39" s="1"/>
  <c r="E14" i="39"/>
  <c r="P14" i="39" s="1"/>
  <c r="E15" i="39"/>
  <c r="P15" i="39" s="1"/>
  <c r="E16" i="39"/>
  <c r="P16" i="39" s="1"/>
  <c r="E17" i="39"/>
  <c r="P17" i="39" s="1"/>
  <c r="E18" i="39"/>
  <c r="E19" i="39"/>
  <c r="P19" i="39" s="1"/>
  <c r="E20" i="39"/>
  <c r="P20" i="39" s="1"/>
  <c r="E21" i="39"/>
  <c r="P21" i="39" s="1"/>
  <c r="E22" i="39"/>
  <c r="P22" i="39" s="1"/>
  <c r="E23" i="39"/>
  <c r="P23" i="39" s="1"/>
  <c r="E24" i="39"/>
  <c r="P24" i="39" s="1"/>
  <c r="E25" i="39"/>
  <c r="P25" i="39" s="1"/>
  <c r="E26" i="39"/>
  <c r="P26" i="39" s="1"/>
  <c r="E27" i="39"/>
  <c r="P27" i="39" s="1"/>
  <c r="E28" i="39"/>
  <c r="P28" i="39" s="1"/>
  <c r="E29" i="39"/>
  <c r="P29" i="39" s="1"/>
  <c r="E30" i="39"/>
  <c r="E31" i="39"/>
  <c r="P31" i="39" s="1"/>
  <c r="E32" i="39"/>
  <c r="P32" i="39" s="1"/>
  <c r="E33" i="39"/>
  <c r="P33" i="39" s="1"/>
  <c r="E34" i="39"/>
  <c r="P34" i="39" s="1"/>
  <c r="E35" i="39"/>
  <c r="P35" i="39" s="1"/>
  <c r="E36" i="39"/>
  <c r="P36" i="39" s="1"/>
  <c r="E37" i="39"/>
  <c r="P37" i="39" s="1"/>
  <c r="E38" i="39"/>
  <c r="P38" i="39" s="1"/>
  <c r="E39" i="39"/>
  <c r="P39" i="39" s="1"/>
  <c r="E6" i="39"/>
  <c r="P6" i="39" s="1"/>
  <c r="E7" i="37"/>
  <c r="P7" i="37" s="1"/>
  <c r="E8" i="37"/>
  <c r="P8" i="37" s="1"/>
  <c r="E9" i="37"/>
  <c r="P9" i="37" s="1"/>
  <c r="E10" i="37"/>
  <c r="P10" i="37" s="1"/>
  <c r="E11" i="37"/>
  <c r="P11" i="37" s="1"/>
  <c r="E12" i="37"/>
  <c r="P12" i="37" s="1"/>
  <c r="E13" i="37"/>
  <c r="P13" i="37" s="1"/>
  <c r="E14" i="37"/>
  <c r="P14" i="37" s="1"/>
  <c r="E15" i="37"/>
  <c r="P15" i="37" s="1"/>
  <c r="E16" i="37"/>
  <c r="P16" i="37" s="1"/>
  <c r="E17" i="37"/>
  <c r="P17" i="37" s="1"/>
  <c r="E18" i="37"/>
  <c r="E19" i="37"/>
  <c r="P19" i="37" s="1"/>
  <c r="E20" i="37"/>
  <c r="P20" i="37" s="1"/>
  <c r="E21" i="37"/>
  <c r="P21" i="37" s="1"/>
  <c r="E22" i="37"/>
  <c r="P22" i="37" s="1"/>
  <c r="E23" i="37"/>
  <c r="P23" i="37" s="1"/>
  <c r="E24" i="37"/>
  <c r="P24" i="37" s="1"/>
  <c r="E25" i="37"/>
  <c r="P25" i="37" s="1"/>
  <c r="E26" i="37"/>
  <c r="P26" i="37" s="1"/>
  <c r="E27" i="37"/>
  <c r="P27" i="37" s="1"/>
  <c r="E28" i="37"/>
  <c r="P28" i="37" s="1"/>
  <c r="E29" i="37"/>
  <c r="P29" i="37" s="1"/>
  <c r="E30" i="37"/>
  <c r="E31" i="37"/>
  <c r="P31" i="37" s="1"/>
  <c r="E32" i="37"/>
  <c r="P32" i="37" s="1"/>
  <c r="E33" i="37"/>
  <c r="P33" i="37" s="1"/>
  <c r="E34" i="37"/>
  <c r="P34" i="37" s="1"/>
  <c r="E35" i="37"/>
  <c r="P35" i="37" s="1"/>
  <c r="E36" i="37"/>
  <c r="P36" i="37" s="1"/>
  <c r="E37" i="37"/>
  <c r="P37" i="37" s="1"/>
  <c r="E38" i="37"/>
  <c r="P38" i="37" s="1"/>
  <c r="E39" i="37"/>
  <c r="P39" i="37" s="1"/>
  <c r="E6" i="37"/>
  <c r="P6" i="37" s="1"/>
  <c r="E7" i="36"/>
  <c r="P7" i="36" s="1"/>
  <c r="E8" i="36"/>
  <c r="P8" i="36" s="1"/>
  <c r="E9" i="36"/>
  <c r="P9" i="36" s="1"/>
  <c r="E10" i="36"/>
  <c r="P10" i="36" s="1"/>
  <c r="E11" i="36"/>
  <c r="P11" i="36" s="1"/>
  <c r="E12" i="36"/>
  <c r="P12" i="36" s="1"/>
  <c r="E13" i="36"/>
  <c r="P13" i="36" s="1"/>
  <c r="E14" i="36"/>
  <c r="P14" i="36" s="1"/>
  <c r="E15" i="36"/>
  <c r="P15" i="36" s="1"/>
  <c r="E16" i="36"/>
  <c r="P16" i="36" s="1"/>
  <c r="E17" i="36"/>
  <c r="P17" i="36" s="1"/>
  <c r="E18" i="36"/>
  <c r="E19" i="36"/>
  <c r="P19" i="36" s="1"/>
  <c r="E20" i="36"/>
  <c r="P20" i="36" s="1"/>
  <c r="E21" i="36"/>
  <c r="P21" i="36" s="1"/>
  <c r="E22" i="36"/>
  <c r="P22" i="36" s="1"/>
  <c r="E23" i="36"/>
  <c r="P23" i="36" s="1"/>
  <c r="E24" i="36"/>
  <c r="P24" i="36" s="1"/>
  <c r="E25" i="36"/>
  <c r="P25" i="36" s="1"/>
  <c r="E26" i="36"/>
  <c r="P26" i="36" s="1"/>
  <c r="E27" i="36"/>
  <c r="P27" i="36" s="1"/>
  <c r="E28" i="36"/>
  <c r="P28" i="36" s="1"/>
  <c r="E29" i="36"/>
  <c r="P29" i="36" s="1"/>
  <c r="E30" i="36"/>
  <c r="E31" i="36"/>
  <c r="P31" i="36" s="1"/>
  <c r="E32" i="36"/>
  <c r="P32" i="36" s="1"/>
  <c r="E33" i="36"/>
  <c r="P33" i="36" s="1"/>
  <c r="E34" i="36"/>
  <c r="P34" i="36" s="1"/>
  <c r="E35" i="36"/>
  <c r="P35" i="36" s="1"/>
  <c r="E36" i="36"/>
  <c r="P36" i="36" s="1"/>
  <c r="E37" i="36"/>
  <c r="P37" i="36" s="1"/>
  <c r="E38" i="36"/>
  <c r="P38" i="36" s="1"/>
  <c r="E39" i="36"/>
  <c r="P39" i="36" s="1"/>
  <c r="E6" i="36"/>
  <c r="P6" i="36" s="1"/>
  <c r="E7" i="35"/>
  <c r="P7" i="35" s="1"/>
  <c r="E8" i="35"/>
  <c r="P8" i="35" s="1"/>
  <c r="E9" i="35"/>
  <c r="P9" i="35" s="1"/>
  <c r="E10" i="35"/>
  <c r="P10" i="35" s="1"/>
  <c r="E11" i="35"/>
  <c r="P11" i="35" s="1"/>
  <c r="E12" i="35"/>
  <c r="P12" i="35" s="1"/>
  <c r="E13" i="35"/>
  <c r="P13" i="35" s="1"/>
  <c r="E14" i="35"/>
  <c r="P14" i="35" s="1"/>
  <c r="E15" i="35"/>
  <c r="P15" i="35" s="1"/>
  <c r="E16" i="35"/>
  <c r="P16" i="35" s="1"/>
  <c r="E17" i="35"/>
  <c r="P17" i="35" s="1"/>
  <c r="E18" i="35"/>
  <c r="E19" i="35"/>
  <c r="P19" i="35" s="1"/>
  <c r="E20" i="35"/>
  <c r="P20" i="35" s="1"/>
  <c r="E21" i="35"/>
  <c r="P21" i="35" s="1"/>
  <c r="E22" i="35"/>
  <c r="P22" i="35" s="1"/>
  <c r="E23" i="35"/>
  <c r="P23" i="35" s="1"/>
  <c r="E24" i="35"/>
  <c r="P24" i="35" s="1"/>
  <c r="E25" i="35"/>
  <c r="P25" i="35" s="1"/>
  <c r="E26" i="35"/>
  <c r="P26" i="35" s="1"/>
  <c r="E27" i="35"/>
  <c r="P27" i="35" s="1"/>
  <c r="E28" i="35"/>
  <c r="P28" i="35" s="1"/>
  <c r="E29" i="35"/>
  <c r="P29" i="35" s="1"/>
  <c r="E30" i="35"/>
  <c r="E31" i="35"/>
  <c r="P31" i="35" s="1"/>
  <c r="E32" i="35"/>
  <c r="P32" i="35" s="1"/>
  <c r="E33" i="35"/>
  <c r="P33" i="35" s="1"/>
  <c r="E34" i="35"/>
  <c r="P34" i="35" s="1"/>
  <c r="E35" i="35"/>
  <c r="P35" i="35" s="1"/>
  <c r="E36" i="35"/>
  <c r="P36" i="35" s="1"/>
  <c r="E37" i="35"/>
  <c r="P37" i="35" s="1"/>
  <c r="E38" i="35"/>
  <c r="P38" i="35" s="1"/>
  <c r="E39" i="35"/>
  <c r="P39" i="35" s="1"/>
  <c r="E6" i="35"/>
  <c r="P6" i="35" s="1"/>
  <c r="P30" i="36" l="1"/>
  <c r="P41" i="36" s="1"/>
  <c r="E41" i="36"/>
  <c r="P18" i="36"/>
  <c r="P30" i="39"/>
  <c r="P41" i="39" s="1"/>
  <c r="E41" i="39"/>
  <c r="P18" i="39"/>
  <c r="E40" i="36"/>
  <c r="B40" i="73" s="1"/>
  <c r="P30" i="35"/>
  <c r="P41" i="35" s="1"/>
  <c r="E41" i="35"/>
  <c r="P18" i="35"/>
  <c r="P40" i="35" s="1"/>
  <c r="E41" i="37"/>
  <c r="P30" i="37"/>
  <c r="P41" i="37" s="1"/>
  <c r="P18" i="37"/>
  <c r="E40" i="35"/>
  <c r="B39" i="73" s="1"/>
  <c r="E40" i="39"/>
  <c r="B42" i="73" s="1"/>
  <c r="E40" i="37"/>
  <c r="B41" i="73" s="1"/>
  <c r="E7" i="44"/>
  <c r="P7" i="44" s="1"/>
  <c r="E8" i="44"/>
  <c r="P8" i="44" s="1"/>
  <c r="E9" i="44"/>
  <c r="P9" i="44" s="1"/>
  <c r="E10" i="44"/>
  <c r="P10" i="44" s="1"/>
  <c r="E11" i="44"/>
  <c r="P11" i="44" s="1"/>
  <c r="E12" i="44"/>
  <c r="P12" i="44" s="1"/>
  <c r="E13" i="44"/>
  <c r="P13" i="44" s="1"/>
  <c r="E14" i="44"/>
  <c r="P14" i="44" s="1"/>
  <c r="E15" i="44"/>
  <c r="P15" i="44" s="1"/>
  <c r="E16" i="44"/>
  <c r="P16" i="44" s="1"/>
  <c r="E17" i="44"/>
  <c r="P17" i="44" s="1"/>
  <c r="E18" i="44"/>
  <c r="E19" i="44"/>
  <c r="P19" i="44" s="1"/>
  <c r="E20" i="44"/>
  <c r="P20" i="44" s="1"/>
  <c r="E21" i="44"/>
  <c r="P21" i="44" s="1"/>
  <c r="E22" i="44"/>
  <c r="P22" i="44" s="1"/>
  <c r="E23" i="44"/>
  <c r="P23" i="44" s="1"/>
  <c r="E24" i="44"/>
  <c r="P24" i="44" s="1"/>
  <c r="E25" i="44"/>
  <c r="P25" i="44" s="1"/>
  <c r="E26" i="44"/>
  <c r="P26" i="44" s="1"/>
  <c r="E27" i="44"/>
  <c r="P27" i="44" s="1"/>
  <c r="E28" i="44"/>
  <c r="P28" i="44" s="1"/>
  <c r="E29" i="44"/>
  <c r="P29" i="44" s="1"/>
  <c r="E30" i="44"/>
  <c r="E31" i="44"/>
  <c r="P31" i="44" s="1"/>
  <c r="E32" i="44"/>
  <c r="P32" i="44" s="1"/>
  <c r="E33" i="44"/>
  <c r="P33" i="44" s="1"/>
  <c r="E34" i="44"/>
  <c r="P34" i="44" s="1"/>
  <c r="E35" i="44"/>
  <c r="P35" i="44" s="1"/>
  <c r="E36" i="44"/>
  <c r="P36" i="44" s="1"/>
  <c r="E37" i="44"/>
  <c r="P37" i="44" s="1"/>
  <c r="E38" i="44"/>
  <c r="P38" i="44" s="1"/>
  <c r="E39" i="44"/>
  <c r="P39" i="44" s="1"/>
  <c r="E6" i="44"/>
  <c r="E7" i="43"/>
  <c r="P7" i="43" s="1"/>
  <c r="E8" i="43"/>
  <c r="P8" i="43" s="1"/>
  <c r="E9" i="43"/>
  <c r="P9" i="43" s="1"/>
  <c r="E10" i="43"/>
  <c r="P10" i="43" s="1"/>
  <c r="E11" i="43"/>
  <c r="P11" i="43" s="1"/>
  <c r="E12" i="43"/>
  <c r="P12" i="43" s="1"/>
  <c r="E13" i="43"/>
  <c r="P13" i="43" s="1"/>
  <c r="E14" i="43"/>
  <c r="P14" i="43" s="1"/>
  <c r="E15" i="43"/>
  <c r="P15" i="43" s="1"/>
  <c r="E16" i="43"/>
  <c r="P16" i="43" s="1"/>
  <c r="E17" i="43"/>
  <c r="P17" i="43" s="1"/>
  <c r="E18" i="43"/>
  <c r="E19" i="43"/>
  <c r="P19" i="43" s="1"/>
  <c r="E20" i="43"/>
  <c r="P20" i="43" s="1"/>
  <c r="E21" i="43"/>
  <c r="P21" i="43" s="1"/>
  <c r="E22" i="43"/>
  <c r="P22" i="43" s="1"/>
  <c r="E23" i="43"/>
  <c r="P23" i="43" s="1"/>
  <c r="E24" i="43"/>
  <c r="P24" i="43" s="1"/>
  <c r="E25" i="43"/>
  <c r="P25" i="43" s="1"/>
  <c r="E26" i="43"/>
  <c r="P26" i="43" s="1"/>
  <c r="E27" i="43"/>
  <c r="P27" i="43" s="1"/>
  <c r="E28" i="43"/>
  <c r="P28" i="43" s="1"/>
  <c r="E29" i="43"/>
  <c r="P29" i="43" s="1"/>
  <c r="E30" i="43"/>
  <c r="E31" i="43"/>
  <c r="P31" i="43" s="1"/>
  <c r="E32" i="43"/>
  <c r="P32" i="43" s="1"/>
  <c r="E33" i="43"/>
  <c r="P33" i="43" s="1"/>
  <c r="E34" i="43"/>
  <c r="P34" i="43" s="1"/>
  <c r="E35" i="43"/>
  <c r="P35" i="43" s="1"/>
  <c r="E36" i="43"/>
  <c r="P36" i="43" s="1"/>
  <c r="E37" i="43"/>
  <c r="P37" i="43" s="1"/>
  <c r="E38" i="43"/>
  <c r="P38" i="43" s="1"/>
  <c r="E39" i="43"/>
  <c r="P39" i="43" s="1"/>
  <c r="E6" i="43"/>
  <c r="E7" i="42"/>
  <c r="P7" i="42" s="1"/>
  <c r="E8" i="42"/>
  <c r="P8" i="42" s="1"/>
  <c r="E9" i="42"/>
  <c r="P9" i="42" s="1"/>
  <c r="E10" i="42"/>
  <c r="P10" i="42" s="1"/>
  <c r="E11" i="42"/>
  <c r="P11" i="42" s="1"/>
  <c r="E12" i="42"/>
  <c r="P12" i="42" s="1"/>
  <c r="E13" i="42"/>
  <c r="P13" i="42" s="1"/>
  <c r="E14" i="42"/>
  <c r="P14" i="42" s="1"/>
  <c r="E15" i="42"/>
  <c r="P15" i="42" s="1"/>
  <c r="E16" i="42"/>
  <c r="P16" i="42" s="1"/>
  <c r="E17" i="42"/>
  <c r="P17" i="42" s="1"/>
  <c r="E18" i="42"/>
  <c r="E19" i="42"/>
  <c r="P19" i="42" s="1"/>
  <c r="E20" i="42"/>
  <c r="P20" i="42" s="1"/>
  <c r="E21" i="42"/>
  <c r="P21" i="42" s="1"/>
  <c r="E22" i="42"/>
  <c r="P22" i="42" s="1"/>
  <c r="E23" i="42"/>
  <c r="P23" i="42" s="1"/>
  <c r="E24" i="42"/>
  <c r="P24" i="42" s="1"/>
  <c r="E25" i="42"/>
  <c r="P25" i="42" s="1"/>
  <c r="E26" i="42"/>
  <c r="P26" i="42" s="1"/>
  <c r="E27" i="42"/>
  <c r="P27" i="42" s="1"/>
  <c r="E28" i="42"/>
  <c r="P28" i="42" s="1"/>
  <c r="E29" i="42"/>
  <c r="P29" i="42" s="1"/>
  <c r="E30" i="42"/>
  <c r="E31" i="42"/>
  <c r="P31" i="42" s="1"/>
  <c r="E32" i="42"/>
  <c r="P32" i="42" s="1"/>
  <c r="E33" i="42"/>
  <c r="P33" i="42" s="1"/>
  <c r="E34" i="42"/>
  <c r="P34" i="42" s="1"/>
  <c r="E35" i="42"/>
  <c r="P35" i="42" s="1"/>
  <c r="E36" i="42"/>
  <c r="P36" i="42" s="1"/>
  <c r="E37" i="42"/>
  <c r="P37" i="42" s="1"/>
  <c r="E38" i="42"/>
  <c r="P38" i="42" s="1"/>
  <c r="E39" i="42"/>
  <c r="P39" i="42" s="1"/>
  <c r="E6" i="42"/>
  <c r="E7" i="41"/>
  <c r="P7" i="41" s="1"/>
  <c r="E8" i="41"/>
  <c r="P8" i="41" s="1"/>
  <c r="E9" i="41"/>
  <c r="P9" i="41" s="1"/>
  <c r="E10" i="41"/>
  <c r="P10" i="41" s="1"/>
  <c r="E11" i="41"/>
  <c r="P11" i="41" s="1"/>
  <c r="E12" i="41"/>
  <c r="P12" i="41" s="1"/>
  <c r="E13" i="41"/>
  <c r="P13" i="41" s="1"/>
  <c r="E14" i="41"/>
  <c r="P14" i="41" s="1"/>
  <c r="E15" i="41"/>
  <c r="P15" i="41" s="1"/>
  <c r="E16" i="41"/>
  <c r="P16" i="41" s="1"/>
  <c r="E17" i="41"/>
  <c r="P17" i="41" s="1"/>
  <c r="E18" i="41"/>
  <c r="E19" i="41"/>
  <c r="P19" i="41" s="1"/>
  <c r="E20" i="41"/>
  <c r="P20" i="41" s="1"/>
  <c r="E21" i="41"/>
  <c r="P21" i="41" s="1"/>
  <c r="E22" i="41"/>
  <c r="P22" i="41" s="1"/>
  <c r="E23" i="41"/>
  <c r="P23" i="41" s="1"/>
  <c r="E24" i="41"/>
  <c r="P24" i="41" s="1"/>
  <c r="E25" i="41"/>
  <c r="P25" i="41" s="1"/>
  <c r="E26" i="41"/>
  <c r="P26" i="41" s="1"/>
  <c r="E27" i="41"/>
  <c r="P27" i="41" s="1"/>
  <c r="E28" i="41"/>
  <c r="P28" i="41" s="1"/>
  <c r="E29" i="41"/>
  <c r="P29" i="41" s="1"/>
  <c r="E30" i="41"/>
  <c r="E31" i="41"/>
  <c r="P31" i="41" s="1"/>
  <c r="E32" i="41"/>
  <c r="P32" i="41" s="1"/>
  <c r="E33" i="41"/>
  <c r="P33" i="41" s="1"/>
  <c r="E34" i="41"/>
  <c r="P34" i="41" s="1"/>
  <c r="E35" i="41"/>
  <c r="P35" i="41" s="1"/>
  <c r="E36" i="41"/>
  <c r="P36" i="41" s="1"/>
  <c r="E37" i="41"/>
  <c r="P37" i="41" s="1"/>
  <c r="E38" i="41"/>
  <c r="P38" i="41" s="1"/>
  <c r="E39" i="41"/>
  <c r="P39" i="41" s="1"/>
  <c r="E6" i="41"/>
  <c r="E7" i="40"/>
  <c r="P7" i="40" s="1"/>
  <c r="E8" i="40"/>
  <c r="P8" i="40" s="1"/>
  <c r="E9" i="40"/>
  <c r="P9" i="40" s="1"/>
  <c r="E10" i="40"/>
  <c r="P10" i="40" s="1"/>
  <c r="E11" i="40"/>
  <c r="P11" i="40" s="1"/>
  <c r="E12" i="40"/>
  <c r="P12" i="40" s="1"/>
  <c r="E13" i="40"/>
  <c r="P13" i="40" s="1"/>
  <c r="E14" i="40"/>
  <c r="P14" i="40" s="1"/>
  <c r="E15" i="40"/>
  <c r="P15" i="40" s="1"/>
  <c r="E16" i="40"/>
  <c r="P16" i="40" s="1"/>
  <c r="E17" i="40"/>
  <c r="P17" i="40" s="1"/>
  <c r="E18" i="40"/>
  <c r="E19" i="40"/>
  <c r="P19" i="40" s="1"/>
  <c r="E20" i="40"/>
  <c r="P20" i="40" s="1"/>
  <c r="E21" i="40"/>
  <c r="P21" i="40" s="1"/>
  <c r="E22" i="40"/>
  <c r="P22" i="40" s="1"/>
  <c r="E23" i="40"/>
  <c r="P23" i="40" s="1"/>
  <c r="E24" i="40"/>
  <c r="P24" i="40" s="1"/>
  <c r="E25" i="40"/>
  <c r="P25" i="40" s="1"/>
  <c r="E26" i="40"/>
  <c r="P26" i="40" s="1"/>
  <c r="E27" i="40"/>
  <c r="P27" i="40" s="1"/>
  <c r="E28" i="40"/>
  <c r="P28" i="40" s="1"/>
  <c r="E29" i="40"/>
  <c r="P29" i="40" s="1"/>
  <c r="E30" i="40"/>
  <c r="E31" i="40"/>
  <c r="P31" i="40" s="1"/>
  <c r="E32" i="40"/>
  <c r="P32" i="40" s="1"/>
  <c r="E33" i="40"/>
  <c r="P33" i="40" s="1"/>
  <c r="E34" i="40"/>
  <c r="P34" i="40" s="1"/>
  <c r="E35" i="40"/>
  <c r="P35" i="40" s="1"/>
  <c r="E36" i="40"/>
  <c r="P36" i="40" s="1"/>
  <c r="E37" i="40"/>
  <c r="P37" i="40" s="1"/>
  <c r="E38" i="40"/>
  <c r="P38" i="40" s="1"/>
  <c r="E39" i="40"/>
  <c r="P39" i="40" s="1"/>
  <c r="E6" i="40"/>
  <c r="P40" i="37" l="1"/>
  <c r="P40" i="36"/>
  <c r="P40" i="39"/>
  <c r="E41" i="40"/>
  <c r="P30" i="40"/>
  <c r="P41" i="40" s="1"/>
  <c r="P18" i="40"/>
  <c r="P6" i="41"/>
  <c r="E40" i="41"/>
  <c r="B44" i="73" s="1"/>
  <c r="P30" i="42"/>
  <c r="P41" i="42" s="1"/>
  <c r="E41" i="42"/>
  <c r="P18" i="42"/>
  <c r="E40" i="43"/>
  <c r="B46" i="73" s="1"/>
  <c r="P6" i="43"/>
  <c r="E41" i="44"/>
  <c r="P30" i="44"/>
  <c r="P41" i="44" s="1"/>
  <c r="P18" i="44"/>
  <c r="P6" i="40"/>
  <c r="E40" i="40"/>
  <c r="B43" i="73" s="1"/>
  <c r="P40" i="40"/>
  <c r="P30" i="41"/>
  <c r="P41" i="41" s="1"/>
  <c r="E41" i="41"/>
  <c r="P18" i="41"/>
  <c r="P6" i="42"/>
  <c r="P40" i="42" s="1"/>
  <c r="E40" i="42"/>
  <c r="B45" i="73" s="1"/>
  <c r="E41" i="43"/>
  <c r="P30" i="43"/>
  <c r="P41" i="43" s="1"/>
  <c r="P18" i="43"/>
  <c r="P6" i="44"/>
  <c r="E40" i="44"/>
  <c r="B47" i="73" s="1"/>
  <c r="P40" i="41" l="1"/>
  <c r="P40" i="43"/>
  <c r="P40" i="44"/>
  <c r="D40" i="26" l="1"/>
  <c r="E39" i="26"/>
  <c r="E38" i="26"/>
  <c r="E37" i="26"/>
  <c r="E36" i="26"/>
  <c r="E35" i="26"/>
  <c r="E34" i="26"/>
  <c r="E33" i="26"/>
  <c r="E32" i="26"/>
  <c r="E31" i="26"/>
  <c r="E30" i="26"/>
  <c r="E41" i="26" s="1"/>
  <c r="E29" i="26"/>
  <c r="E28" i="26"/>
  <c r="E27" i="26"/>
  <c r="E26" i="26"/>
  <c r="E25" i="26"/>
  <c r="E24" i="26"/>
  <c r="E23" i="26"/>
  <c r="E22" i="26"/>
  <c r="E21" i="26"/>
  <c r="E20" i="26"/>
  <c r="E19" i="26"/>
  <c r="E18" i="26"/>
  <c r="E17" i="26"/>
  <c r="E16" i="26"/>
  <c r="E15" i="26"/>
  <c r="E14" i="26"/>
  <c r="E13" i="26"/>
  <c r="E12" i="26"/>
  <c r="E11" i="26"/>
  <c r="E10" i="26"/>
  <c r="E9" i="26"/>
  <c r="E8" i="26"/>
  <c r="E7" i="26"/>
  <c r="E6" i="26"/>
  <c r="D40" i="25"/>
  <c r="E39" i="25"/>
  <c r="E38" i="25"/>
  <c r="E37" i="25"/>
  <c r="E36" i="25"/>
  <c r="E35" i="25"/>
  <c r="E34" i="25"/>
  <c r="E33" i="25"/>
  <c r="E32" i="25"/>
  <c r="E31" i="25"/>
  <c r="E30" i="25"/>
  <c r="E29" i="25"/>
  <c r="E28" i="25"/>
  <c r="E27" i="25"/>
  <c r="E26" i="25"/>
  <c r="E25" i="25"/>
  <c r="E24" i="25"/>
  <c r="E23" i="25"/>
  <c r="E22" i="25"/>
  <c r="E21" i="25"/>
  <c r="E20" i="25"/>
  <c r="E19" i="25"/>
  <c r="E18" i="25"/>
  <c r="E17" i="25"/>
  <c r="E16" i="25"/>
  <c r="E15" i="25"/>
  <c r="E14" i="25"/>
  <c r="E13" i="25"/>
  <c r="E12" i="25"/>
  <c r="E11" i="25"/>
  <c r="E10" i="25"/>
  <c r="E9" i="25"/>
  <c r="E8" i="25"/>
  <c r="E7" i="25"/>
  <c r="E6" i="25"/>
  <c r="D40" i="24"/>
  <c r="E39" i="24"/>
  <c r="E38" i="24"/>
  <c r="E37" i="24"/>
  <c r="E36" i="24"/>
  <c r="E35" i="24"/>
  <c r="E34" i="24"/>
  <c r="E33" i="24"/>
  <c r="E32" i="24"/>
  <c r="E31" i="24"/>
  <c r="E30" i="24"/>
  <c r="E29" i="24"/>
  <c r="E28" i="24"/>
  <c r="E27" i="24"/>
  <c r="E26" i="24"/>
  <c r="E25" i="24"/>
  <c r="E24" i="24"/>
  <c r="E23" i="24"/>
  <c r="E22" i="24"/>
  <c r="E21" i="24"/>
  <c r="E20" i="24"/>
  <c r="E19" i="24"/>
  <c r="E18" i="24"/>
  <c r="E17" i="24"/>
  <c r="E16" i="24"/>
  <c r="E15" i="24"/>
  <c r="E14" i="24"/>
  <c r="E13" i="24"/>
  <c r="E12" i="24"/>
  <c r="E11" i="24"/>
  <c r="E10" i="24"/>
  <c r="E9" i="24"/>
  <c r="E8" i="24"/>
  <c r="E7" i="24"/>
  <c r="E6" i="24"/>
  <c r="D40" i="22"/>
  <c r="E39" i="22"/>
  <c r="E38" i="22"/>
  <c r="E37" i="22"/>
  <c r="E36" i="22"/>
  <c r="E35" i="22"/>
  <c r="E34" i="22"/>
  <c r="E33" i="22"/>
  <c r="E32" i="22"/>
  <c r="E31" i="22"/>
  <c r="E30" i="22"/>
  <c r="E29" i="22"/>
  <c r="E28" i="22"/>
  <c r="E27" i="22"/>
  <c r="E26" i="22"/>
  <c r="E25" i="22"/>
  <c r="E24" i="22"/>
  <c r="E23" i="22"/>
  <c r="E22" i="22"/>
  <c r="E21" i="22"/>
  <c r="E20" i="22"/>
  <c r="E19" i="22"/>
  <c r="E18" i="22"/>
  <c r="E17" i="22"/>
  <c r="E16" i="22"/>
  <c r="E15" i="22"/>
  <c r="E14" i="22"/>
  <c r="E13" i="22"/>
  <c r="E12" i="22"/>
  <c r="E11" i="22"/>
  <c r="E10" i="22"/>
  <c r="E9" i="22"/>
  <c r="E8" i="22"/>
  <c r="E7" i="22"/>
  <c r="E6" i="22"/>
  <c r="D40" i="21"/>
  <c r="E39" i="21"/>
  <c r="E38" i="21"/>
  <c r="E37" i="21"/>
  <c r="E36" i="21"/>
  <c r="E35" i="21"/>
  <c r="E34" i="21"/>
  <c r="E33" i="21"/>
  <c r="E32" i="21"/>
  <c r="E31" i="21"/>
  <c r="E30" i="21"/>
  <c r="E41" i="21" s="1"/>
  <c r="E29" i="21"/>
  <c r="E28" i="21"/>
  <c r="E27" i="21"/>
  <c r="E26" i="21"/>
  <c r="E25" i="21"/>
  <c r="E24" i="21"/>
  <c r="E23" i="21"/>
  <c r="E22" i="21"/>
  <c r="E21" i="21"/>
  <c r="E20" i="21"/>
  <c r="E19" i="21"/>
  <c r="E18" i="21"/>
  <c r="E17" i="21"/>
  <c r="E16" i="21"/>
  <c r="E15" i="21"/>
  <c r="E14" i="21"/>
  <c r="E13" i="21"/>
  <c r="E12" i="21"/>
  <c r="E11" i="21"/>
  <c r="E10" i="21"/>
  <c r="E9" i="21"/>
  <c r="E8" i="21"/>
  <c r="E7" i="21"/>
  <c r="E6" i="21"/>
  <c r="D40" i="20"/>
  <c r="E39" i="20"/>
  <c r="E38" i="20"/>
  <c r="E37" i="20"/>
  <c r="E36" i="20"/>
  <c r="E35" i="20"/>
  <c r="E34" i="20"/>
  <c r="E33" i="20"/>
  <c r="E32" i="20"/>
  <c r="E31" i="20"/>
  <c r="E30" i="20"/>
  <c r="E29" i="20"/>
  <c r="E28" i="20"/>
  <c r="E27" i="20"/>
  <c r="E26" i="20"/>
  <c r="E25" i="20"/>
  <c r="E24" i="20"/>
  <c r="E23" i="20"/>
  <c r="E22" i="20"/>
  <c r="E21" i="20"/>
  <c r="E20" i="20"/>
  <c r="E19" i="20"/>
  <c r="E18" i="20"/>
  <c r="E17" i="20"/>
  <c r="E16" i="20"/>
  <c r="E15" i="20"/>
  <c r="E14" i="20"/>
  <c r="E13" i="20"/>
  <c r="E12" i="20"/>
  <c r="E11" i="20"/>
  <c r="E10" i="20"/>
  <c r="E9" i="20"/>
  <c r="E8" i="20"/>
  <c r="E7" i="20"/>
  <c r="E6" i="20"/>
  <c r="D40" i="19"/>
  <c r="E39" i="19"/>
  <c r="E38" i="19"/>
  <c r="E37" i="19"/>
  <c r="E36" i="19"/>
  <c r="E35" i="19"/>
  <c r="E34" i="19"/>
  <c r="E33" i="19"/>
  <c r="E32" i="19"/>
  <c r="E31" i="19"/>
  <c r="E30" i="19"/>
  <c r="E29" i="19"/>
  <c r="E28" i="19"/>
  <c r="E27" i="19"/>
  <c r="E26" i="19"/>
  <c r="E25" i="19"/>
  <c r="E24" i="19"/>
  <c r="E23" i="19"/>
  <c r="E22" i="19"/>
  <c r="E21" i="19"/>
  <c r="E20" i="19"/>
  <c r="E19" i="19"/>
  <c r="E18" i="19"/>
  <c r="E17" i="19"/>
  <c r="E16" i="19"/>
  <c r="E15" i="19"/>
  <c r="E14" i="19"/>
  <c r="E13" i="19"/>
  <c r="E12" i="19"/>
  <c r="E11" i="19"/>
  <c r="E10" i="19"/>
  <c r="E9" i="19"/>
  <c r="E8" i="19"/>
  <c r="E7" i="19"/>
  <c r="E6" i="19"/>
  <c r="D40" i="18"/>
  <c r="E39" i="18"/>
  <c r="E38" i="18"/>
  <c r="E37" i="18"/>
  <c r="E36" i="18"/>
  <c r="E35" i="18"/>
  <c r="E34" i="18"/>
  <c r="E33" i="18"/>
  <c r="E32" i="18"/>
  <c r="E31" i="18"/>
  <c r="E30" i="18"/>
  <c r="E29" i="18"/>
  <c r="E28" i="18"/>
  <c r="E27" i="18"/>
  <c r="E26" i="18"/>
  <c r="E25" i="18"/>
  <c r="E24" i="18"/>
  <c r="E23" i="18"/>
  <c r="E22" i="18"/>
  <c r="E21" i="18"/>
  <c r="E20" i="18"/>
  <c r="E19" i="18"/>
  <c r="E18" i="18"/>
  <c r="E17" i="18"/>
  <c r="E16" i="18"/>
  <c r="E15" i="18"/>
  <c r="E14" i="18"/>
  <c r="E13" i="18"/>
  <c r="E12" i="18"/>
  <c r="E11" i="18"/>
  <c r="E10" i="18"/>
  <c r="E9" i="18"/>
  <c r="E8" i="18"/>
  <c r="E7" i="18"/>
  <c r="E6" i="18"/>
  <c r="D40" i="17"/>
  <c r="E39" i="17"/>
  <c r="E38" i="17"/>
  <c r="E37" i="17"/>
  <c r="E36" i="17"/>
  <c r="E35" i="17"/>
  <c r="E34" i="17"/>
  <c r="E33" i="17"/>
  <c r="E32" i="17"/>
  <c r="E31" i="17"/>
  <c r="E30" i="17"/>
  <c r="E41" i="17" s="1"/>
  <c r="E29" i="17"/>
  <c r="E28" i="17"/>
  <c r="E27" i="17"/>
  <c r="E26" i="17"/>
  <c r="E25" i="17"/>
  <c r="E24" i="17"/>
  <c r="E23" i="17"/>
  <c r="E22" i="17"/>
  <c r="E21" i="17"/>
  <c r="E20" i="17"/>
  <c r="E19" i="17"/>
  <c r="E18" i="17"/>
  <c r="E17" i="17"/>
  <c r="E16" i="17"/>
  <c r="E15" i="17"/>
  <c r="E14" i="17"/>
  <c r="E13" i="17"/>
  <c r="E12" i="17"/>
  <c r="E11" i="17"/>
  <c r="E10" i="17"/>
  <c r="E9" i="17"/>
  <c r="E8" i="17"/>
  <c r="E7" i="17"/>
  <c r="E6" i="17"/>
  <c r="D40" i="16"/>
  <c r="F40" i="16"/>
  <c r="E39" i="16"/>
  <c r="E38" i="16"/>
  <c r="E37" i="16"/>
  <c r="E36" i="16"/>
  <c r="E35" i="16"/>
  <c r="E34" i="16"/>
  <c r="E33" i="16"/>
  <c r="E32" i="16"/>
  <c r="E31" i="16"/>
  <c r="E30" i="16"/>
  <c r="E41" i="16" s="1"/>
  <c r="E29" i="16"/>
  <c r="E28" i="16"/>
  <c r="E27" i="16"/>
  <c r="E26" i="16"/>
  <c r="E25" i="16"/>
  <c r="E24" i="16"/>
  <c r="E23" i="16"/>
  <c r="E22" i="16"/>
  <c r="E21" i="16"/>
  <c r="E20" i="16"/>
  <c r="E19" i="16"/>
  <c r="E18" i="16"/>
  <c r="E17" i="16"/>
  <c r="E16" i="16"/>
  <c r="E15" i="16"/>
  <c r="E14" i="16"/>
  <c r="E13" i="16"/>
  <c r="E12" i="16"/>
  <c r="E11" i="16"/>
  <c r="E10" i="16"/>
  <c r="E9" i="16"/>
  <c r="E8" i="16"/>
  <c r="E7" i="16"/>
  <c r="E6" i="16"/>
  <c r="E41" i="18" l="1"/>
  <c r="E41" i="22"/>
  <c r="E41" i="19"/>
  <c r="E41" i="24"/>
  <c r="E41" i="20"/>
  <c r="E41" i="25"/>
  <c r="E40" i="26"/>
  <c r="E14" i="73" s="1"/>
  <c r="E40" i="25"/>
  <c r="E13" i="73" s="1"/>
  <c r="E40" i="24"/>
  <c r="E12" i="73" s="1"/>
  <c r="E40" i="22"/>
  <c r="E11" i="73" s="1"/>
  <c r="E40" i="21"/>
  <c r="E10" i="73" s="1"/>
  <c r="E40" i="20"/>
  <c r="D14" i="73" s="1"/>
  <c r="E40" i="19"/>
  <c r="D13" i="73" s="1"/>
  <c r="E40" i="18"/>
  <c r="D12" i="73" s="1"/>
  <c r="E40" i="17"/>
  <c r="D11" i="73" s="1"/>
  <c r="E40" i="16"/>
  <c r="D10" i="73" s="1"/>
  <c r="H16" i="66"/>
  <c r="G16" i="66"/>
  <c r="F16" i="66"/>
  <c r="E16" i="66"/>
  <c r="D16" i="66"/>
  <c r="H16" i="65" l="1"/>
  <c r="G16" i="65"/>
  <c r="F16" i="65"/>
  <c r="E16" i="65"/>
  <c r="D16" i="65"/>
  <c r="AA39" i="26" l="1"/>
  <c r="AA38" i="26"/>
  <c r="AA37" i="26"/>
  <c r="AA36" i="26"/>
  <c r="AA35" i="26"/>
  <c r="AA34" i="26"/>
  <c r="AA33" i="26"/>
  <c r="AA32" i="26"/>
  <c r="AA31" i="26"/>
  <c r="AA30" i="26"/>
  <c r="AA29" i="26"/>
  <c r="AA28" i="26"/>
  <c r="AA27" i="26"/>
  <c r="AA26" i="26"/>
  <c r="AA25" i="26"/>
  <c r="AA24" i="26"/>
  <c r="AA23" i="26"/>
  <c r="AA22" i="26"/>
  <c r="AA21" i="26"/>
  <c r="AA20" i="26"/>
  <c r="AA19" i="26"/>
  <c r="AA18" i="26"/>
  <c r="AA17" i="26"/>
  <c r="AA16" i="26"/>
  <c r="AA15" i="26"/>
  <c r="AA14" i="26"/>
  <c r="AA13" i="26"/>
  <c r="AA12" i="26"/>
  <c r="AA11" i="26"/>
  <c r="AA10" i="26"/>
  <c r="AA9" i="26"/>
  <c r="AA8" i="26"/>
  <c r="AA7" i="26"/>
  <c r="AA6" i="26"/>
  <c r="AA39" i="25"/>
  <c r="AA38" i="25"/>
  <c r="AA37" i="25"/>
  <c r="AA36" i="25"/>
  <c r="AA35" i="25"/>
  <c r="AA34" i="25"/>
  <c r="AA33" i="25"/>
  <c r="AA32" i="25"/>
  <c r="AA31" i="25"/>
  <c r="AA30" i="25"/>
  <c r="AA29" i="25"/>
  <c r="AA28" i="25"/>
  <c r="AA27" i="25"/>
  <c r="AA26" i="25"/>
  <c r="AA25" i="25"/>
  <c r="AA24" i="25"/>
  <c r="AA23" i="25"/>
  <c r="AA22" i="25"/>
  <c r="AA21" i="25"/>
  <c r="AA20" i="25"/>
  <c r="AA19" i="25"/>
  <c r="AA18" i="25"/>
  <c r="AA17" i="25"/>
  <c r="AA16" i="25"/>
  <c r="AA15" i="25"/>
  <c r="AA14" i="25"/>
  <c r="AA13" i="25"/>
  <c r="AA12" i="25"/>
  <c r="AA11" i="25"/>
  <c r="AA10" i="25"/>
  <c r="AA9" i="25"/>
  <c r="AA8" i="25"/>
  <c r="AA7" i="25"/>
  <c r="AA6" i="25"/>
  <c r="AA39" i="24"/>
  <c r="AA38" i="24"/>
  <c r="AA37" i="24"/>
  <c r="AA36" i="24"/>
  <c r="AA35" i="24"/>
  <c r="AA34" i="24"/>
  <c r="AA33" i="24"/>
  <c r="AA32" i="24"/>
  <c r="AA31" i="24"/>
  <c r="AA30" i="24"/>
  <c r="AA29" i="24"/>
  <c r="AA28" i="24"/>
  <c r="AA27" i="24"/>
  <c r="AA26" i="24"/>
  <c r="AA25" i="24"/>
  <c r="AA24" i="24"/>
  <c r="AA23" i="24"/>
  <c r="AA22" i="24"/>
  <c r="AA21" i="24"/>
  <c r="AA20" i="24"/>
  <c r="AA19" i="24"/>
  <c r="AA18" i="24"/>
  <c r="AA17" i="24"/>
  <c r="AA16" i="24"/>
  <c r="AA15" i="24"/>
  <c r="AA14" i="24"/>
  <c r="AA13" i="24"/>
  <c r="AA12" i="24"/>
  <c r="AA11" i="24"/>
  <c r="AA10" i="24"/>
  <c r="AA9" i="24"/>
  <c r="AA8" i="24"/>
  <c r="AA7" i="24"/>
  <c r="AA6" i="24"/>
  <c r="AA6" i="22"/>
  <c r="AA7" i="22"/>
  <c r="AA8" i="22"/>
  <c r="AA9" i="22"/>
  <c r="AA10" i="22"/>
  <c r="AA11" i="22"/>
  <c r="AA12" i="22"/>
  <c r="AA13" i="22"/>
  <c r="AA14" i="22"/>
  <c r="AA15" i="22"/>
  <c r="AA16" i="22"/>
  <c r="AA17" i="22"/>
  <c r="AA18" i="22"/>
  <c r="AA19" i="22"/>
  <c r="AA20" i="22"/>
  <c r="AA21" i="22"/>
  <c r="AA22" i="22"/>
  <c r="AA23" i="22"/>
  <c r="AA24" i="22"/>
  <c r="AA25" i="22"/>
  <c r="AA26" i="22"/>
  <c r="AA27" i="22"/>
  <c r="AA28" i="22"/>
  <c r="AA29" i="22"/>
  <c r="AA30" i="22"/>
  <c r="AA31" i="22"/>
  <c r="AA32" i="22"/>
  <c r="AA33" i="22"/>
  <c r="AA34" i="22"/>
  <c r="AA35" i="22"/>
  <c r="AA36" i="22"/>
  <c r="AA37" i="22"/>
  <c r="AA38" i="22"/>
  <c r="AA39" i="22"/>
  <c r="AA41" i="25" l="1"/>
  <c r="AA41" i="22"/>
  <c r="AA41" i="24"/>
  <c r="AA41" i="26"/>
  <c r="H40" i="54" l="1"/>
  <c r="G40" i="54"/>
  <c r="F40" i="54"/>
  <c r="E40" i="54"/>
  <c r="D40" i="54"/>
  <c r="C40" i="54"/>
  <c r="J39" i="54"/>
  <c r="I39" i="54"/>
  <c r="J38" i="54"/>
  <c r="I38" i="54"/>
  <c r="J37" i="54"/>
  <c r="I37" i="54"/>
  <c r="J36" i="54"/>
  <c r="I36" i="54"/>
  <c r="J35" i="54"/>
  <c r="I35" i="54"/>
  <c r="J34" i="54"/>
  <c r="I34" i="54"/>
  <c r="J33" i="54"/>
  <c r="I33" i="54"/>
  <c r="J32" i="54"/>
  <c r="I32" i="54"/>
  <c r="J31" i="54"/>
  <c r="I31" i="54"/>
  <c r="J30" i="54"/>
  <c r="I30" i="54"/>
  <c r="J29" i="54"/>
  <c r="I29" i="54"/>
  <c r="J28" i="54"/>
  <c r="I28" i="54"/>
  <c r="J27" i="54"/>
  <c r="I27" i="54"/>
  <c r="J26" i="54"/>
  <c r="I26" i="54"/>
  <c r="J25" i="54"/>
  <c r="I25" i="54"/>
  <c r="J24" i="54"/>
  <c r="I24" i="54"/>
  <c r="J23" i="54"/>
  <c r="I23" i="54"/>
  <c r="J22" i="54"/>
  <c r="I22" i="54"/>
  <c r="J21" i="54"/>
  <c r="I21" i="54"/>
  <c r="J20" i="54"/>
  <c r="I20" i="54"/>
  <c r="J19" i="54"/>
  <c r="I19" i="54"/>
  <c r="J18" i="54"/>
  <c r="I18" i="54"/>
  <c r="J17" i="54"/>
  <c r="I17" i="54"/>
  <c r="J16" i="54"/>
  <c r="I16" i="54"/>
  <c r="J15" i="54"/>
  <c r="I15" i="54"/>
  <c r="J14" i="54"/>
  <c r="I14" i="54"/>
  <c r="J13" i="54"/>
  <c r="I13" i="54"/>
  <c r="J12" i="54"/>
  <c r="I12" i="54"/>
  <c r="J11" i="54"/>
  <c r="I11" i="54"/>
  <c r="J10" i="54"/>
  <c r="I10" i="54"/>
  <c r="J9" i="54"/>
  <c r="I9" i="54"/>
  <c r="J8" i="54"/>
  <c r="I8" i="54"/>
  <c r="J7" i="54"/>
  <c r="I7" i="54"/>
  <c r="J6" i="54"/>
  <c r="I6" i="54"/>
  <c r="H40" i="53"/>
  <c r="G40" i="53"/>
  <c r="F40" i="53"/>
  <c r="E40" i="53"/>
  <c r="D40" i="53"/>
  <c r="C40" i="53"/>
  <c r="J39" i="53"/>
  <c r="I39" i="53"/>
  <c r="J38" i="53"/>
  <c r="I38" i="53"/>
  <c r="J37" i="53"/>
  <c r="I37" i="53"/>
  <c r="J36" i="53"/>
  <c r="I36" i="53"/>
  <c r="J35" i="53"/>
  <c r="I35" i="53"/>
  <c r="J34" i="53"/>
  <c r="I34" i="53"/>
  <c r="J33" i="53"/>
  <c r="I33" i="53"/>
  <c r="J32" i="53"/>
  <c r="I32" i="53"/>
  <c r="J31" i="53"/>
  <c r="I31" i="53"/>
  <c r="J30" i="53"/>
  <c r="I30" i="53"/>
  <c r="J29" i="53"/>
  <c r="I29" i="53"/>
  <c r="J28" i="53"/>
  <c r="I28" i="53"/>
  <c r="J27" i="53"/>
  <c r="I27" i="53"/>
  <c r="J26" i="53"/>
  <c r="I26" i="53"/>
  <c r="J25" i="53"/>
  <c r="I25" i="53"/>
  <c r="J24" i="53"/>
  <c r="I24" i="53"/>
  <c r="J23" i="53"/>
  <c r="I23" i="53"/>
  <c r="J22" i="53"/>
  <c r="I22" i="53"/>
  <c r="J21" i="53"/>
  <c r="I21" i="53"/>
  <c r="J20" i="53"/>
  <c r="I20" i="53"/>
  <c r="J19" i="53"/>
  <c r="I19" i="53"/>
  <c r="J18" i="53"/>
  <c r="I18" i="53"/>
  <c r="J17" i="53"/>
  <c r="I17" i="53"/>
  <c r="J16" i="53"/>
  <c r="I16" i="53"/>
  <c r="J15" i="53"/>
  <c r="I15" i="53"/>
  <c r="J14" i="53"/>
  <c r="I14" i="53"/>
  <c r="J13" i="53"/>
  <c r="I13" i="53"/>
  <c r="J12" i="53"/>
  <c r="I12" i="53"/>
  <c r="J11" i="53"/>
  <c r="I11" i="53"/>
  <c r="J10" i="53"/>
  <c r="I10" i="53"/>
  <c r="J9" i="53"/>
  <c r="I9" i="53"/>
  <c r="J8" i="53"/>
  <c r="I8" i="53"/>
  <c r="J7" i="53"/>
  <c r="I7" i="53"/>
  <c r="J6" i="53"/>
  <c r="I6" i="53"/>
  <c r="H40" i="52"/>
  <c r="G40" i="52"/>
  <c r="F40" i="52"/>
  <c r="E40" i="52"/>
  <c r="D40" i="52"/>
  <c r="C40" i="52"/>
  <c r="J39" i="52"/>
  <c r="I39" i="52"/>
  <c r="J38" i="52"/>
  <c r="I38" i="52"/>
  <c r="J37" i="52"/>
  <c r="I37" i="52"/>
  <c r="J36" i="52"/>
  <c r="I36" i="52"/>
  <c r="J35" i="52"/>
  <c r="I35" i="52"/>
  <c r="J34" i="52"/>
  <c r="I34" i="52"/>
  <c r="J33" i="52"/>
  <c r="I33" i="52"/>
  <c r="J32" i="52"/>
  <c r="I32" i="52"/>
  <c r="J31" i="52"/>
  <c r="I31" i="52"/>
  <c r="J30" i="52"/>
  <c r="I30" i="52"/>
  <c r="J29" i="52"/>
  <c r="I29" i="52"/>
  <c r="J28" i="52"/>
  <c r="I28" i="52"/>
  <c r="J27" i="52"/>
  <c r="I27" i="52"/>
  <c r="J26" i="52"/>
  <c r="I26" i="52"/>
  <c r="J25" i="52"/>
  <c r="I25" i="52"/>
  <c r="J24" i="52"/>
  <c r="I24" i="52"/>
  <c r="J23" i="52"/>
  <c r="I23" i="52"/>
  <c r="J22" i="52"/>
  <c r="I22" i="52"/>
  <c r="J21" i="52"/>
  <c r="I21" i="52"/>
  <c r="J20" i="52"/>
  <c r="I20" i="52"/>
  <c r="J19" i="52"/>
  <c r="I19" i="52"/>
  <c r="J18" i="52"/>
  <c r="I18" i="52"/>
  <c r="J17" i="52"/>
  <c r="I17" i="52"/>
  <c r="J16" i="52"/>
  <c r="I16" i="52"/>
  <c r="J15" i="52"/>
  <c r="I15" i="52"/>
  <c r="J14" i="52"/>
  <c r="I14" i="52"/>
  <c r="J13" i="52"/>
  <c r="I13" i="52"/>
  <c r="J12" i="52"/>
  <c r="I12" i="52"/>
  <c r="J11" i="52"/>
  <c r="I11" i="52"/>
  <c r="J10" i="52"/>
  <c r="I10" i="52"/>
  <c r="J9" i="52"/>
  <c r="I9" i="52"/>
  <c r="J8" i="52"/>
  <c r="I8" i="52"/>
  <c r="J7" i="52"/>
  <c r="I7" i="52"/>
  <c r="J6" i="52"/>
  <c r="I6" i="52"/>
  <c r="H40" i="51"/>
  <c r="G40" i="51"/>
  <c r="F40" i="51"/>
  <c r="E40" i="51"/>
  <c r="D40" i="51"/>
  <c r="C40" i="51"/>
  <c r="J39" i="51"/>
  <c r="I39" i="51"/>
  <c r="J38" i="51"/>
  <c r="I38" i="51"/>
  <c r="J37" i="51"/>
  <c r="I37" i="51"/>
  <c r="J36" i="51"/>
  <c r="I36" i="51"/>
  <c r="J35" i="51"/>
  <c r="I35" i="51"/>
  <c r="J34" i="51"/>
  <c r="I34" i="51"/>
  <c r="J33" i="51"/>
  <c r="I33" i="51"/>
  <c r="J32" i="51"/>
  <c r="I32" i="51"/>
  <c r="J31" i="51"/>
  <c r="I31" i="51"/>
  <c r="J30" i="51"/>
  <c r="I30" i="51"/>
  <c r="J29" i="51"/>
  <c r="I29" i="51"/>
  <c r="J28" i="51"/>
  <c r="I28" i="51"/>
  <c r="J27" i="51"/>
  <c r="I27" i="51"/>
  <c r="J26" i="51"/>
  <c r="I26" i="51"/>
  <c r="J25" i="51"/>
  <c r="I25" i="51"/>
  <c r="J24" i="51"/>
  <c r="I24" i="51"/>
  <c r="J23" i="51"/>
  <c r="I23" i="51"/>
  <c r="J22" i="51"/>
  <c r="I22" i="51"/>
  <c r="J21" i="51"/>
  <c r="I21" i="51"/>
  <c r="J20" i="51"/>
  <c r="I20" i="51"/>
  <c r="J19" i="51"/>
  <c r="I19" i="51"/>
  <c r="J18" i="51"/>
  <c r="I18" i="51"/>
  <c r="J17" i="51"/>
  <c r="I17" i="51"/>
  <c r="J16" i="51"/>
  <c r="I16" i="51"/>
  <c r="J15" i="51"/>
  <c r="I15" i="51"/>
  <c r="J14" i="51"/>
  <c r="I14" i="51"/>
  <c r="J13" i="51"/>
  <c r="I13" i="51"/>
  <c r="J12" i="51"/>
  <c r="I12" i="51"/>
  <c r="J11" i="51"/>
  <c r="I11" i="51"/>
  <c r="J10" i="51"/>
  <c r="I10" i="51"/>
  <c r="J9" i="51"/>
  <c r="I9" i="51"/>
  <c r="J8" i="51"/>
  <c r="I8" i="51"/>
  <c r="J7" i="51"/>
  <c r="I7" i="51"/>
  <c r="J6" i="51"/>
  <c r="I6" i="51"/>
  <c r="I41" i="51" l="1"/>
  <c r="I40" i="53"/>
  <c r="I41" i="53"/>
  <c r="J41" i="52"/>
  <c r="J41" i="54"/>
  <c r="J41" i="51"/>
  <c r="J41" i="53"/>
  <c r="I41" i="52"/>
  <c r="I41" i="54"/>
  <c r="I40" i="54"/>
  <c r="J40" i="54"/>
  <c r="J40" i="53"/>
  <c r="J40" i="52"/>
  <c r="I40" i="52"/>
  <c r="J40" i="51"/>
  <c r="I40" i="51"/>
  <c r="H40" i="50" l="1"/>
  <c r="G40" i="50"/>
  <c r="F40" i="50"/>
  <c r="E40" i="50"/>
  <c r="D40" i="50"/>
  <c r="C40" i="50"/>
  <c r="J39" i="50"/>
  <c r="I39" i="50"/>
  <c r="J38" i="50"/>
  <c r="I38" i="50"/>
  <c r="J37" i="50"/>
  <c r="I37" i="50"/>
  <c r="J36" i="50"/>
  <c r="I36" i="50"/>
  <c r="J35" i="50"/>
  <c r="I35" i="50"/>
  <c r="J34" i="50"/>
  <c r="I34" i="50"/>
  <c r="J33" i="50"/>
  <c r="I33" i="50"/>
  <c r="J32" i="50"/>
  <c r="I32" i="50"/>
  <c r="J31" i="50"/>
  <c r="I31" i="50"/>
  <c r="J30" i="50"/>
  <c r="I30" i="50"/>
  <c r="J29" i="50"/>
  <c r="I29" i="50"/>
  <c r="J28" i="50"/>
  <c r="I28" i="50"/>
  <c r="J27" i="50"/>
  <c r="I27" i="50"/>
  <c r="J26" i="50"/>
  <c r="I26" i="50"/>
  <c r="J25" i="50"/>
  <c r="I25" i="50"/>
  <c r="J24" i="50"/>
  <c r="I24" i="50"/>
  <c r="J23" i="50"/>
  <c r="I23" i="50"/>
  <c r="J22" i="50"/>
  <c r="I22" i="50"/>
  <c r="J21" i="50"/>
  <c r="I21" i="50"/>
  <c r="J20" i="50"/>
  <c r="I20" i="50"/>
  <c r="J19" i="50"/>
  <c r="I19" i="50"/>
  <c r="J18" i="50"/>
  <c r="I18" i="50"/>
  <c r="J17" i="50"/>
  <c r="I17" i="50"/>
  <c r="J16" i="50"/>
  <c r="I16" i="50"/>
  <c r="J15" i="50"/>
  <c r="I15" i="50"/>
  <c r="J14" i="50"/>
  <c r="I14" i="50"/>
  <c r="J13" i="50"/>
  <c r="I13" i="50"/>
  <c r="J12" i="50"/>
  <c r="I12" i="50"/>
  <c r="J11" i="50"/>
  <c r="I11" i="50"/>
  <c r="J10" i="50"/>
  <c r="I10" i="50"/>
  <c r="J9" i="50"/>
  <c r="I9" i="50"/>
  <c r="J8" i="50"/>
  <c r="I8" i="50"/>
  <c r="J7" i="50"/>
  <c r="I7" i="50"/>
  <c r="J6" i="50"/>
  <c r="I6" i="50"/>
  <c r="J41" i="50" l="1"/>
  <c r="I41" i="50"/>
  <c r="J40" i="50"/>
  <c r="I40" i="50"/>
  <c r="H40" i="49"/>
  <c r="G40" i="49"/>
  <c r="F40" i="49"/>
  <c r="E40" i="49"/>
  <c r="D40" i="49"/>
  <c r="C40" i="49"/>
  <c r="J39" i="49"/>
  <c r="I39" i="49"/>
  <c r="J38" i="49"/>
  <c r="I38" i="49"/>
  <c r="J37" i="49"/>
  <c r="I37" i="49"/>
  <c r="J36" i="49"/>
  <c r="I36" i="49"/>
  <c r="J35" i="49"/>
  <c r="I35" i="49"/>
  <c r="J34" i="49"/>
  <c r="I34" i="49"/>
  <c r="J33" i="49"/>
  <c r="I33" i="49"/>
  <c r="J32" i="49"/>
  <c r="I32" i="49"/>
  <c r="J31" i="49"/>
  <c r="I31" i="49"/>
  <c r="J30" i="49"/>
  <c r="J41" i="49" s="1"/>
  <c r="I30" i="49"/>
  <c r="I41" i="49" s="1"/>
  <c r="J29" i="49"/>
  <c r="I29" i="49"/>
  <c r="J28" i="49"/>
  <c r="I28" i="49"/>
  <c r="J27" i="49"/>
  <c r="I27" i="49"/>
  <c r="J26" i="49"/>
  <c r="I26" i="49"/>
  <c r="J25" i="49"/>
  <c r="I25" i="49"/>
  <c r="J24" i="49"/>
  <c r="I24" i="49"/>
  <c r="J23" i="49"/>
  <c r="I23" i="49"/>
  <c r="J22" i="49"/>
  <c r="I22" i="49"/>
  <c r="J21" i="49"/>
  <c r="I21" i="49"/>
  <c r="J20" i="49"/>
  <c r="I20" i="49"/>
  <c r="J18" i="49"/>
  <c r="I18" i="49"/>
  <c r="J17" i="49"/>
  <c r="I17" i="49"/>
  <c r="J16" i="49"/>
  <c r="I16" i="49"/>
  <c r="J15" i="49"/>
  <c r="I15" i="49"/>
  <c r="J14" i="49"/>
  <c r="I14" i="49"/>
  <c r="J13" i="49"/>
  <c r="I13" i="49"/>
  <c r="J12" i="49"/>
  <c r="I12" i="49"/>
  <c r="J11" i="49"/>
  <c r="I11" i="49"/>
  <c r="J10" i="49"/>
  <c r="I10" i="49"/>
  <c r="J9" i="49"/>
  <c r="I9" i="49"/>
  <c r="J8" i="49"/>
  <c r="I8" i="49"/>
  <c r="J7" i="49"/>
  <c r="I7" i="49"/>
  <c r="J6" i="49"/>
  <c r="I6" i="49"/>
  <c r="H40" i="48"/>
  <c r="G40" i="48"/>
  <c r="F40" i="48"/>
  <c r="E40" i="48"/>
  <c r="D40" i="48"/>
  <c r="C40" i="48"/>
  <c r="J39" i="48"/>
  <c r="I39" i="48"/>
  <c r="J38" i="48"/>
  <c r="I38" i="48"/>
  <c r="J37" i="48"/>
  <c r="I37" i="48"/>
  <c r="J36" i="48"/>
  <c r="I36" i="48"/>
  <c r="J35" i="48"/>
  <c r="I35" i="48"/>
  <c r="J34" i="48"/>
  <c r="I34" i="48"/>
  <c r="J33" i="48"/>
  <c r="I33" i="48"/>
  <c r="J32" i="48"/>
  <c r="I32" i="48"/>
  <c r="J31" i="48"/>
  <c r="I31" i="48"/>
  <c r="J30" i="48"/>
  <c r="I30" i="48"/>
  <c r="I41" i="48" s="1"/>
  <c r="J29" i="48"/>
  <c r="I29" i="48"/>
  <c r="J28" i="48"/>
  <c r="I28" i="48"/>
  <c r="J27" i="48"/>
  <c r="I27" i="48"/>
  <c r="J26" i="48"/>
  <c r="I26" i="48"/>
  <c r="J25" i="48"/>
  <c r="I25" i="48"/>
  <c r="J24" i="48"/>
  <c r="I24" i="48"/>
  <c r="J23" i="48"/>
  <c r="I23" i="48"/>
  <c r="J22" i="48"/>
  <c r="I22" i="48"/>
  <c r="J21" i="48"/>
  <c r="I21" i="48"/>
  <c r="J20" i="48"/>
  <c r="I20" i="48"/>
  <c r="J19" i="48"/>
  <c r="I19" i="48"/>
  <c r="J18" i="48"/>
  <c r="I18" i="48"/>
  <c r="J17" i="48"/>
  <c r="I17" i="48"/>
  <c r="J16" i="48"/>
  <c r="I16" i="48"/>
  <c r="J15" i="48"/>
  <c r="I15" i="48"/>
  <c r="J14" i="48"/>
  <c r="I14" i="48"/>
  <c r="J13" i="48"/>
  <c r="I13" i="48"/>
  <c r="J12" i="48"/>
  <c r="I12" i="48"/>
  <c r="J11" i="48"/>
  <c r="I11" i="48"/>
  <c r="J10" i="48"/>
  <c r="I10" i="48"/>
  <c r="J9" i="48"/>
  <c r="I9" i="48"/>
  <c r="J8" i="48"/>
  <c r="I8" i="48"/>
  <c r="J7" i="48"/>
  <c r="I7" i="48"/>
  <c r="J6" i="48"/>
  <c r="I6" i="48"/>
  <c r="H40" i="47"/>
  <c r="G40" i="47"/>
  <c r="F40" i="47"/>
  <c r="E40" i="47"/>
  <c r="D40" i="47"/>
  <c r="V36" i="73" s="1"/>
  <c r="C40" i="47"/>
  <c r="J39" i="47"/>
  <c r="I39" i="47"/>
  <c r="J38" i="47"/>
  <c r="I38" i="47"/>
  <c r="J37" i="47"/>
  <c r="I37" i="47"/>
  <c r="J36" i="47"/>
  <c r="I36" i="47"/>
  <c r="J35" i="47"/>
  <c r="I35" i="47"/>
  <c r="J34" i="47"/>
  <c r="I34" i="47"/>
  <c r="J33" i="47"/>
  <c r="I33" i="47"/>
  <c r="J32" i="47"/>
  <c r="I32" i="47"/>
  <c r="J31" i="47"/>
  <c r="I31" i="47"/>
  <c r="J30" i="47"/>
  <c r="I30" i="47"/>
  <c r="J29" i="47"/>
  <c r="I29" i="47"/>
  <c r="J28" i="47"/>
  <c r="I28" i="47"/>
  <c r="J27" i="47"/>
  <c r="I27" i="47"/>
  <c r="J26" i="47"/>
  <c r="I26" i="47"/>
  <c r="J25" i="47"/>
  <c r="I25" i="47"/>
  <c r="J24" i="47"/>
  <c r="I24" i="47"/>
  <c r="J23" i="47"/>
  <c r="I23" i="47"/>
  <c r="J22" i="47"/>
  <c r="I22" i="47"/>
  <c r="J21" i="47"/>
  <c r="I21" i="47"/>
  <c r="J20" i="47"/>
  <c r="I20" i="47"/>
  <c r="J19" i="47"/>
  <c r="I19" i="47"/>
  <c r="J18" i="47"/>
  <c r="I18" i="47"/>
  <c r="J17" i="47"/>
  <c r="I17" i="47"/>
  <c r="J16" i="47"/>
  <c r="I16" i="47"/>
  <c r="J15" i="47"/>
  <c r="I15" i="47"/>
  <c r="J14" i="47"/>
  <c r="I14" i="47"/>
  <c r="J13" i="47"/>
  <c r="I13" i="47"/>
  <c r="J12" i="47"/>
  <c r="I12" i="47"/>
  <c r="J11" i="47"/>
  <c r="I11" i="47"/>
  <c r="J10" i="47"/>
  <c r="I10" i="47"/>
  <c r="J9" i="47"/>
  <c r="I9" i="47"/>
  <c r="J8" i="47"/>
  <c r="I8" i="47"/>
  <c r="J7" i="47"/>
  <c r="I7" i="47"/>
  <c r="J6" i="47"/>
  <c r="I6" i="47"/>
  <c r="H40" i="46"/>
  <c r="G40" i="46"/>
  <c r="F40" i="46"/>
  <c r="E40" i="46"/>
  <c r="D40" i="46"/>
  <c r="C40" i="46"/>
  <c r="J39" i="46"/>
  <c r="I39" i="46"/>
  <c r="J38" i="46"/>
  <c r="I38" i="46"/>
  <c r="J37" i="46"/>
  <c r="I37" i="46"/>
  <c r="J36" i="46"/>
  <c r="I36" i="46"/>
  <c r="J35" i="46"/>
  <c r="I35" i="46"/>
  <c r="J34" i="46"/>
  <c r="I34" i="46"/>
  <c r="J33" i="46"/>
  <c r="I33" i="46"/>
  <c r="J32" i="46"/>
  <c r="I32" i="46"/>
  <c r="J31" i="46"/>
  <c r="I31" i="46"/>
  <c r="J30" i="46"/>
  <c r="I30" i="46"/>
  <c r="I41" i="46" s="1"/>
  <c r="J29" i="46"/>
  <c r="I29" i="46"/>
  <c r="J28" i="46"/>
  <c r="I28" i="46"/>
  <c r="J27" i="46"/>
  <c r="I27" i="46"/>
  <c r="J26" i="46"/>
  <c r="I26" i="46"/>
  <c r="J25" i="46"/>
  <c r="I25" i="46"/>
  <c r="J24" i="46"/>
  <c r="I24" i="46"/>
  <c r="J23" i="46"/>
  <c r="I23" i="46"/>
  <c r="J22" i="46"/>
  <c r="I22" i="46"/>
  <c r="J21" i="46"/>
  <c r="I21" i="46"/>
  <c r="J20" i="46"/>
  <c r="I20" i="46"/>
  <c r="J19" i="46"/>
  <c r="I19" i="46"/>
  <c r="J18" i="46"/>
  <c r="I18" i="46"/>
  <c r="J17" i="46"/>
  <c r="I17" i="46"/>
  <c r="J16" i="46"/>
  <c r="I16" i="46"/>
  <c r="J15" i="46"/>
  <c r="I15" i="46"/>
  <c r="J14" i="46"/>
  <c r="I14" i="46"/>
  <c r="J13" i="46"/>
  <c r="I13" i="46"/>
  <c r="J12" i="46"/>
  <c r="I12" i="46"/>
  <c r="J11" i="46"/>
  <c r="I11" i="46"/>
  <c r="J10" i="46"/>
  <c r="I10" i="46"/>
  <c r="J9" i="46"/>
  <c r="I9" i="46"/>
  <c r="J8" i="46"/>
  <c r="I8" i="46"/>
  <c r="J7" i="46"/>
  <c r="I7" i="46"/>
  <c r="J6" i="46"/>
  <c r="I6" i="46"/>
  <c r="J39" i="45"/>
  <c r="I39" i="45"/>
  <c r="J38" i="45"/>
  <c r="I38" i="45"/>
  <c r="J37" i="45"/>
  <c r="I37" i="45"/>
  <c r="J36" i="45"/>
  <c r="I36" i="45"/>
  <c r="J35" i="45"/>
  <c r="I35" i="45"/>
  <c r="J34" i="45"/>
  <c r="I34" i="45"/>
  <c r="J33" i="45"/>
  <c r="I33" i="45"/>
  <c r="J32" i="45"/>
  <c r="I32" i="45"/>
  <c r="J31" i="45"/>
  <c r="I31" i="45"/>
  <c r="J30" i="45"/>
  <c r="I30" i="45"/>
  <c r="I41" i="45" s="1"/>
  <c r="J29" i="45"/>
  <c r="I29" i="45"/>
  <c r="J28" i="45"/>
  <c r="I28" i="45"/>
  <c r="J27" i="45"/>
  <c r="I27" i="45"/>
  <c r="J26" i="45"/>
  <c r="I26" i="45"/>
  <c r="J25" i="45"/>
  <c r="I25" i="45"/>
  <c r="J24" i="45"/>
  <c r="I24" i="45"/>
  <c r="J23" i="45"/>
  <c r="I23" i="45"/>
  <c r="J22" i="45"/>
  <c r="I22" i="45"/>
  <c r="J21" i="45"/>
  <c r="I21" i="45"/>
  <c r="J20" i="45"/>
  <c r="I20" i="45"/>
  <c r="J19" i="45"/>
  <c r="I19" i="45"/>
  <c r="J18" i="45"/>
  <c r="I18" i="45"/>
  <c r="J17" i="45"/>
  <c r="I17" i="45"/>
  <c r="J16" i="45"/>
  <c r="I16" i="45"/>
  <c r="J15" i="45"/>
  <c r="I15" i="45"/>
  <c r="J13" i="45"/>
  <c r="I13" i="45"/>
  <c r="J12" i="45"/>
  <c r="I12" i="45"/>
  <c r="J11" i="45"/>
  <c r="I11" i="45"/>
  <c r="J10" i="45"/>
  <c r="I10" i="45"/>
  <c r="J9" i="45"/>
  <c r="I9" i="45"/>
  <c r="J8" i="45"/>
  <c r="I8" i="45"/>
  <c r="J7" i="45"/>
  <c r="I7" i="45"/>
  <c r="H40" i="45"/>
  <c r="G40" i="45"/>
  <c r="F40" i="45"/>
  <c r="E40" i="45"/>
  <c r="D40" i="45"/>
  <c r="V34" i="73" s="1"/>
  <c r="I6" i="45"/>
  <c r="J41" i="46" l="1"/>
  <c r="V35" i="73"/>
  <c r="J41" i="48"/>
  <c r="V37" i="73"/>
  <c r="V38" i="73"/>
  <c r="J41" i="45"/>
  <c r="I41" i="47"/>
  <c r="J41" i="47"/>
  <c r="I40" i="48"/>
  <c r="I40" i="47"/>
  <c r="I40" i="46"/>
  <c r="I40" i="49"/>
  <c r="J40" i="49"/>
  <c r="J40" i="48"/>
  <c r="J40" i="47"/>
  <c r="J40" i="46"/>
  <c r="I40" i="45"/>
  <c r="C40" i="45"/>
  <c r="J6" i="45"/>
  <c r="J40" i="45" s="1"/>
  <c r="C50" i="44" l="1"/>
  <c r="O38" i="44"/>
  <c r="L38" i="44"/>
  <c r="L36" i="44"/>
  <c r="L35" i="44"/>
  <c r="O34" i="44"/>
  <c r="L34" i="44"/>
  <c r="L32" i="44"/>
  <c r="O30" i="44"/>
  <c r="L30" i="44"/>
  <c r="L28" i="44"/>
  <c r="L27" i="44"/>
  <c r="O26" i="44"/>
  <c r="L26" i="44"/>
  <c r="L24" i="44"/>
  <c r="O22" i="44"/>
  <c r="L22" i="44"/>
  <c r="L20" i="44"/>
  <c r="L19" i="44"/>
  <c r="O18" i="44"/>
  <c r="L18" i="44"/>
  <c r="L16" i="44"/>
  <c r="O14" i="44"/>
  <c r="L14" i="44"/>
  <c r="L12" i="44"/>
  <c r="L11" i="44"/>
  <c r="O10" i="44"/>
  <c r="L10" i="44"/>
  <c r="L8" i="44"/>
  <c r="O6" i="44"/>
  <c r="I40" i="44"/>
  <c r="C50" i="43"/>
  <c r="L39" i="43"/>
  <c r="O38" i="43"/>
  <c r="O36" i="43"/>
  <c r="L35" i="43"/>
  <c r="O34" i="43"/>
  <c r="O32" i="43"/>
  <c r="L31" i="43"/>
  <c r="O30" i="43"/>
  <c r="O28" i="43"/>
  <c r="L27" i="43"/>
  <c r="O26" i="43"/>
  <c r="O24" i="43"/>
  <c r="L23" i="43"/>
  <c r="O22" i="43"/>
  <c r="O20" i="43"/>
  <c r="L19" i="43"/>
  <c r="O18" i="43"/>
  <c r="O16" i="43"/>
  <c r="O14" i="43"/>
  <c r="L13" i="43"/>
  <c r="O12" i="43"/>
  <c r="O10" i="43"/>
  <c r="L9" i="43"/>
  <c r="O8" i="43"/>
  <c r="O6" i="43"/>
  <c r="C50" i="42"/>
  <c r="O39" i="42"/>
  <c r="L38" i="42"/>
  <c r="O37" i="42"/>
  <c r="O35" i="42"/>
  <c r="L34" i="42"/>
  <c r="O33" i="42"/>
  <c r="O31" i="42"/>
  <c r="L30" i="42"/>
  <c r="O29" i="42"/>
  <c r="O27" i="42"/>
  <c r="L26" i="42"/>
  <c r="O25" i="42"/>
  <c r="O23" i="42"/>
  <c r="L22" i="42"/>
  <c r="O21" i="42"/>
  <c r="O19" i="42"/>
  <c r="L18" i="42"/>
  <c r="O17" i="42"/>
  <c r="O15" i="42"/>
  <c r="L14" i="42"/>
  <c r="O13" i="42"/>
  <c r="O11" i="42"/>
  <c r="L10" i="42"/>
  <c r="O9" i="42"/>
  <c r="O7" i="42"/>
  <c r="N40" i="42"/>
  <c r="L6" i="42"/>
  <c r="C50" i="41"/>
  <c r="O39" i="41"/>
  <c r="O38" i="41"/>
  <c r="O36" i="41"/>
  <c r="O35" i="41"/>
  <c r="O34" i="41"/>
  <c r="O31" i="41"/>
  <c r="O30" i="41"/>
  <c r="O28" i="41"/>
  <c r="O27" i="41"/>
  <c r="O26" i="41"/>
  <c r="O24" i="41"/>
  <c r="O23" i="41"/>
  <c r="O22" i="41"/>
  <c r="O20" i="41"/>
  <c r="O19" i="41"/>
  <c r="O18" i="41"/>
  <c r="O15" i="41"/>
  <c r="O14" i="41"/>
  <c r="O12" i="41"/>
  <c r="O11" i="41"/>
  <c r="O10" i="41"/>
  <c r="O8" i="41"/>
  <c r="O7" i="41"/>
  <c r="O6" i="41"/>
  <c r="J40" i="41"/>
  <c r="F40" i="41"/>
  <c r="C44" i="73" s="1"/>
  <c r="C50" i="40"/>
  <c r="O36" i="40"/>
  <c r="O32" i="40"/>
  <c r="O28" i="40"/>
  <c r="O24" i="40"/>
  <c r="O20" i="40"/>
  <c r="O16" i="40"/>
  <c r="O12" i="40"/>
  <c r="O8" i="40"/>
  <c r="O41" i="41" l="1"/>
  <c r="O41" i="44"/>
  <c r="L41" i="44"/>
  <c r="L7" i="43"/>
  <c r="L11" i="43"/>
  <c r="L15" i="43"/>
  <c r="O16" i="41"/>
  <c r="O32" i="41"/>
  <c r="L17" i="43"/>
  <c r="L21" i="43"/>
  <c r="L25" i="43"/>
  <c r="L29" i="43"/>
  <c r="L33" i="43"/>
  <c r="L37" i="43"/>
  <c r="L7" i="44"/>
  <c r="L15" i="44"/>
  <c r="L23" i="44"/>
  <c r="L31" i="44"/>
  <c r="L39" i="44"/>
  <c r="O9" i="40"/>
  <c r="O13" i="40"/>
  <c r="O21" i="40"/>
  <c r="O25" i="40"/>
  <c r="O29" i="40"/>
  <c r="O13" i="41"/>
  <c r="O21" i="41"/>
  <c r="O29" i="41"/>
  <c r="O37" i="41"/>
  <c r="L7" i="42"/>
  <c r="O8" i="42"/>
  <c r="L11" i="42"/>
  <c r="O12" i="42"/>
  <c r="L15" i="42"/>
  <c r="O16" i="42"/>
  <c r="L19" i="42"/>
  <c r="L41" i="42" s="1"/>
  <c r="O20" i="42"/>
  <c r="L23" i="42"/>
  <c r="O24" i="42"/>
  <c r="L27" i="42"/>
  <c r="O28" i="42"/>
  <c r="L31" i="42"/>
  <c r="O32" i="42"/>
  <c r="L35" i="42"/>
  <c r="O36" i="42"/>
  <c r="L39" i="42"/>
  <c r="O7" i="43"/>
  <c r="L8" i="43"/>
  <c r="O11" i="43"/>
  <c r="L12" i="43"/>
  <c r="O15" i="43"/>
  <c r="L16" i="43"/>
  <c r="O19" i="43"/>
  <c r="O41" i="43" s="1"/>
  <c r="L20" i="43"/>
  <c r="O23" i="43"/>
  <c r="L24" i="43"/>
  <c r="O27" i="43"/>
  <c r="L28" i="43"/>
  <c r="O31" i="43"/>
  <c r="L32" i="43"/>
  <c r="O35" i="43"/>
  <c r="L36" i="43"/>
  <c r="O39" i="43"/>
  <c r="H40" i="44"/>
  <c r="E47" i="73" s="1"/>
  <c r="L6" i="44"/>
  <c r="O8" i="44"/>
  <c r="L13" i="44"/>
  <c r="O16" i="44"/>
  <c r="L21" i="44"/>
  <c r="O24" i="44"/>
  <c r="L29" i="44"/>
  <c r="O32" i="44"/>
  <c r="L37" i="44"/>
  <c r="I40" i="40"/>
  <c r="N40" i="40"/>
  <c r="O7" i="40"/>
  <c r="L10" i="40"/>
  <c r="O11" i="40"/>
  <c r="L14" i="40"/>
  <c r="O15" i="40"/>
  <c r="L18" i="40"/>
  <c r="O19" i="40"/>
  <c r="L22" i="40"/>
  <c r="O23" i="40"/>
  <c r="L26" i="40"/>
  <c r="O27" i="40"/>
  <c r="L30" i="40"/>
  <c r="O31" i="40"/>
  <c r="L34" i="40"/>
  <c r="O35" i="40"/>
  <c r="L38" i="40"/>
  <c r="O39" i="40"/>
  <c r="O9" i="41"/>
  <c r="O17" i="41"/>
  <c r="O25" i="41"/>
  <c r="O33" i="41"/>
  <c r="O9" i="43"/>
  <c r="L10" i="43"/>
  <c r="O13" i="43"/>
  <c r="L14" i="43"/>
  <c r="O17" i="43"/>
  <c r="L18" i="43"/>
  <c r="O21" i="43"/>
  <c r="L22" i="43"/>
  <c r="O25" i="43"/>
  <c r="L26" i="43"/>
  <c r="O29" i="43"/>
  <c r="L30" i="43"/>
  <c r="L41" i="43" s="1"/>
  <c r="O33" i="43"/>
  <c r="L34" i="43"/>
  <c r="O37" i="43"/>
  <c r="L38" i="43"/>
  <c r="L9" i="44"/>
  <c r="O12" i="44"/>
  <c r="L17" i="44"/>
  <c r="O20" i="44"/>
  <c r="L25" i="44"/>
  <c r="O28" i="44"/>
  <c r="L33" i="44"/>
  <c r="O36" i="44"/>
  <c r="F40" i="44"/>
  <c r="C47" i="73" s="1"/>
  <c r="J40" i="44"/>
  <c r="N40" i="44"/>
  <c r="F47" i="44"/>
  <c r="P47" i="44" s="1"/>
  <c r="G40" i="44"/>
  <c r="F47" i="73" s="1"/>
  <c r="K40" i="44"/>
  <c r="O7" i="44"/>
  <c r="O9" i="44"/>
  <c r="O11" i="44"/>
  <c r="O13" i="44"/>
  <c r="O15" i="44"/>
  <c r="O17" i="44"/>
  <c r="O19" i="44"/>
  <c r="O21" i="44"/>
  <c r="O23" i="44"/>
  <c r="O25" i="44"/>
  <c r="O27" i="44"/>
  <c r="O29" i="44"/>
  <c r="O31" i="44"/>
  <c r="O33" i="44"/>
  <c r="O35" i="44"/>
  <c r="O37" i="44"/>
  <c r="O39" i="44"/>
  <c r="M40" i="44"/>
  <c r="L6" i="43"/>
  <c r="F47" i="43"/>
  <c r="P47" i="43" s="1"/>
  <c r="F40" i="42"/>
  <c r="C45" i="73" s="1"/>
  <c r="J40" i="42"/>
  <c r="G40" i="42"/>
  <c r="F45" i="73" s="1"/>
  <c r="K40" i="42"/>
  <c r="L8" i="42"/>
  <c r="L12" i="42"/>
  <c r="L16" i="42"/>
  <c r="L20" i="42"/>
  <c r="L24" i="42"/>
  <c r="L28" i="42"/>
  <c r="L32" i="42"/>
  <c r="L36" i="42"/>
  <c r="F47" i="42"/>
  <c r="P47" i="42" s="1"/>
  <c r="H40" i="42"/>
  <c r="E45" i="73" s="1"/>
  <c r="O6" i="42"/>
  <c r="L9" i="42"/>
  <c r="O10" i="42"/>
  <c r="L13" i="42"/>
  <c r="O14" i="42"/>
  <c r="L17" i="42"/>
  <c r="O18" i="42"/>
  <c r="L21" i="42"/>
  <c r="O22" i="42"/>
  <c r="L25" i="42"/>
  <c r="O26" i="42"/>
  <c r="L29" i="42"/>
  <c r="O30" i="42"/>
  <c r="O41" i="42" s="1"/>
  <c r="L33" i="42"/>
  <c r="O34" i="42"/>
  <c r="L37" i="42"/>
  <c r="O38" i="42"/>
  <c r="I40" i="42"/>
  <c r="M40" i="42"/>
  <c r="L10" i="41"/>
  <c r="L14" i="41"/>
  <c r="L18" i="41"/>
  <c r="L20" i="41"/>
  <c r="L24" i="41"/>
  <c r="L30" i="41"/>
  <c r="H40" i="41"/>
  <c r="E44" i="73" s="1"/>
  <c r="M40" i="41"/>
  <c r="L6" i="41"/>
  <c r="L8" i="41"/>
  <c r="L12" i="41"/>
  <c r="L16" i="41"/>
  <c r="L22" i="41"/>
  <c r="L26" i="41"/>
  <c r="L28" i="41"/>
  <c r="L32" i="41"/>
  <c r="L34" i="41"/>
  <c r="L36" i="41"/>
  <c r="L38" i="41"/>
  <c r="I40" i="41"/>
  <c r="N40" i="41"/>
  <c r="L7" i="41"/>
  <c r="L9" i="41"/>
  <c r="L11" i="41"/>
  <c r="L13" i="41"/>
  <c r="L15" i="41"/>
  <c r="L17" i="41"/>
  <c r="L19" i="41"/>
  <c r="L21" i="41"/>
  <c r="L23" i="41"/>
  <c r="L25" i="41"/>
  <c r="L27" i="41"/>
  <c r="L29" i="41"/>
  <c r="L31" i="41"/>
  <c r="L33" i="41"/>
  <c r="L35" i="41"/>
  <c r="L37" i="41"/>
  <c r="L39" i="41"/>
  <c r="F47" i="41"/>
  <c r="P47" i="41" s="1"/>
  <c r="G40" i="41"/>
  <c r="F44" i="73" s="1"/>
  <c r="K40" i="41"/>
  <c r="F40" i="40"/>
  <c r="C43" i="73" s="1"/>
  <c r="L9" i="40"/>
  <c r="L13" i="40"/>
  <c r="L21" i="40"/>
  <c r="L29" i="40"/>
  <c r="L37" i="40"/>
  <c r="L8" i="40"/>
  <c r="L12" i="40"/>
  <c r="L16" i="40"/>
  <c r="O17" i="40"/>
  <c r="L20" i="40"/>
  <c r="L24" i="40"/>
  <c r="L28" i="40"/>
  <c r="L32" i="40"/>
  <c r="O33" i="40"/>
  <c r="L36" i="40"/>
  <c r="O37" i="40"/>
  <c r="J40" i="40"/>
  <c r="L17" i="40"/>
  <c r="L25" i="40"/>
  <c r="L33" i="40"/>
  <c r="O6" i="40"/>
  <c r="L7" i="40"/>
  <c r="O10" i="40"/>
  <c r="L11" i="40"/>
  <c r="O14" i="40"/>
  <c r="L15" i="40"/>
  <c r="O18" i="40"/>
  <c r="L19" i="40"/>
  <c r="O22" i="40"/>
  <c r="L23" i="40"/>
  <c r="O26" i="40"/>
  <c r="L27" i="40"/>
  <c r="O30" i="40"/>
  <c r="O41" i="40" s="1"/>
  <c r="L31" i="40"/>
  <c r="O34" i="40"/>
  <c r="L35" i="40"/>
  <c r="O38" i="40"/>
  <c r="K40" i="40"/>
  <c r="L39" i="40"/>
  <c r="G40" i="40"/>
  <c r="F43" i="73" s="1"/>
  <c r="H40" i="40"/>
  <c r="E43" i="73" s="1"/>
  <c r="L6" i="40"/>
  <c r="F47" i="40"/>
  <c r="P47" i="40" s="1"/>
  <c r="M40" i="40"/>
  <c r="L41" i="40" l="1"/>
  <c r="O40" i="43"/>
  <c r="G46" i="73" s="1"/>
  <c r="L41" i="41"/>
  <c r="L40" i="43"/>
  <c r="D46" i="73" s="1"/>
  <c r="L40" i="44"/>
  <c r="D47" i="73" s="1"/>
  <c r="O40" i="41"/>
  <c r="G44" i="73" s="1"/>
  <c r="L40" i="41"/>
  <c r="D44" i="73" s="1"/>
  <c r="L40" i="42"/>
  <c r="D45" i="73" s="1"/>
  <c r="O40" i="42"/>
  <c r="G45" i="73" s="1"/>
  <c r="O40" i="44"/>
  <c r="G47" i="73" s="1"/>
  <c r="O40" i="40"/>
  <c r="G43" i="73" s="1"/>
  <c r="L40" i="40"/>
  <c r="D43" i="73" s="1"/>
  <c r="C50" i="39" l="1"/>
  <c r="F47" i="39"/>
  <c r="P47" i="39" s="1"/>
  <c r="O40" i="39"/>
  <c r="G42" i="73" s="1"/>
  <c r="N40" i="39"/>
  <c r="M40" i="39"/>
  <c r="L40" i="39"/>
  <c r="D42" i="73" s="1"/>
  <c r="K40" i="39"/>
  <c r="J40" i="39"/>
  <c r="I40" i="39"/>
  <c r="H40" i="39"/>
  <c r="E42" i="73" s="1"/>
  <c r="G40" i="39"/>
  <c r="F42" i="73" s="1"/>
  <c r="F40" i="39"/>
  <c r="C42" i="73" s="1"/>
  <c r="C50" i="37"/>
  <c r="F47" i="37"/>
  <c r="P47" i="37" s="1"/>
  <c r="O40" i="37"/>
  <c r="G41" i="73" s="1"/>
  <c r="N40" i="37"/>
  <c r="M40" i="37"/>
  <c r="L40" i="37"/>
  <c r="D41" i="73" s="1"/>
  <c r="K40" i="37"/>
  <c r="J40" i="37"/>
  <c r="I40" i="37"/>
  <c r="H40" i="37"/>
  <c r="E41" i="73" s="1"/>
  <c r="G40" i="37"/>
  <c r="F41" i="73" s="1"/>
  <c r="F40" i="37"/>
  <c r="C41" i="73" s="1"/>
  <c r="C50" i="36"/>
  <c r="F47" i="36"/>
  <c r="P47" i="36" s="1"/>
  <c r="O40" i="36"/>
  <c r="G40" i="73" s="1"/>
  <c r="N40" i="36"/>
  <c r="M40" i="36"/>
  <c r="L40" i="36"/>
  <c r="D40" i="73" s="1"/>
  <c r="K40" i="36"/>
  <c r="J40" i="36"/>
  <c r="I40" i="36"/>
  <c r="H40" i="36"/>
  <c r="E40" i="73" s="1"/>
  <c r="G40" i="36"/>
  <c r="F40" i="73" s="1"/>
  <c r="F40" i="36"/>
  <c r="C40" i="73" s="1"/>
  <c r="C50" i="35"/>
  <c r="F47" i="35"/>
  <c r="P47" i="35" s="1"/>
  <c r="O40" i="35"/>
  <c r="G39" i="73" s="1"/>
  <c r="N40" i="35"/>
  <c r="M40" i="35"/>
  <c r="L40" i="35"/>
  <c r="D39" i="73" s="1"/>
  <c r="K40" i="35"/>
  <c r="J40" i="35"/>
  <c r="I40" i="35"/>
  <c r="H40" i="35"/>
  <c r="E39" i="73" s="1"/>
  <c r="G40" i="35"/>
  <c r="F39" i="73" s="1"/>
  <c r="F40" i="35"/>
  <c r="C39" i="73" s="1"/>
  <c r="C40" i="35"/>
  <c r="C50" i="34"/>
  <c r="F47" i="34"/>
  <c r="P47" i="34" s="1"/>
  <c r="P38" i="29" l="1"/>
  <c r="O38" i="29"/>
  <c r="N38" i="29"/>
  <c r="P37" i="29"/>
  <c r="O37" i="29"/>
  <c r="N37" i="29"/>
  <c r="P36" i="29"/>
  <c r="O36" i="29"/>
  <c r="N36" i="29"/>
  <c r="P35" i="29"/>
  <c r="O35" i="29"/>
  <c r="N35" i="29"/>
  <c r="P34" i="29"/>
  <c r="O34" i="29"/>
  <c r="N34" i="29"/>
  <c r="P33" i="29"/>
  <c r="O33" i="29"/>
  <c r="N33" i="29"/>
  <c r="P32" i="29"/>
  <c r="O32" i="29"/>
  <c r="N32" i="29"/>
  <c r="P31" i="29"/>
  <c r="O31" i="29"/>
  <c r="N31" i="29"/>
  <c r="P30" i="29"/>
  <c r="O30" i="29"/>
  <c r="N30" i="29"/>
  <c r="P29" i="29"/>
  <c r="O29" i="29"/>
  <c r="N29" i="29"/>
  <c r="P28" i="29"/>
  <c r="O28" i="29"/>
  <c r="N28" i="29"/>
  <c r="P27" i="29"/>
  <c r="O27" i="29"/>
  <c r="N27" i="29"/>
  <c r="P26" i="29"/>
  <c r="O26" i="29"/>
  <c r="N26" i="29"/>
  <c r="P25" i="29"/>
  <c r="O25" i="29"/>
  <c r="N25" i="29"/>
  <c r="P24" i="29"/>
  <c r="O24" i="29"/>
  <c r="N24" i="29"/>
  <c r="P23" i="29"/>
  <c r="O23" i="29"/>
  <c r="N23" i="29"/>
  <c r="P22" i="29"/>
  <c r="O22" i="29"/>
  <c r="N22" i="29"/>
  <c r="P21" i="29"/>
  <c r="O21" i="29"/>
  <c r="N21" i="29"/>
  <c r="P20" i="29"/>
  <c r="O20" i="29"/>
  <c r="N20" i="29"/>
  <c r="P19" i="29"/>
  <c r="O19" i="29"/>
  <c r="N19" i="29"/>
  <c r="P18" i="29"/>
  <c r="O18" i="29"/>
  <c r="N18" i="29"/>
  <c r="P17" i="29"/>
  <c r="O17" i="29"/>
  <c r="N17" i="29"/>
  <c r="P16" i="29"/>
  <c r="O16" i="29"/>
  <c r="N16" i="29"/>
  <c r="P15" i="29"/>
  <c r="O15" i="29"/>
  <c r="N15" i="29"/>
  <c r="P14" i="29"/>
  <c r="O14" i="29"/>
  <c r="N14" i="29"/>
  <c r="P13" i="29"/>
  <c r="O13" i="29"/>
  <c r="N13" i="29"/>
  <c r="P12" i="29"/>
  <c r="O12" i="29"/>
  <c r="N12" i="29"/>
  <c r="P11" i="29"/>
  <c r="O11" i="29"/>
  <c r="N11" i="29"/>
  <c r="P10" i="29"/>
  <c r="O10" i="29"/>
  <c r="N10" i="29"/>
  <c r="P9" i="29"/>
  <c r="O9" i="29"/>
  <c r="N9" i="29"/>
  <c r="P8" i="29"/>
  <c r="O8" i="29"/>
  <c r="N8" i="29"/>
  <c r="P7" i="29"/>
  <c r="O7" i="29"/>
  <c r="N7" i="29"/>
  <c r="P6" i="29"/>
  <c r="O6" i="29"/>
  <c r="N6" i="29"/>
  <c r="O39" i="29" l="1"/>
  <c r="P39" i="29"/>
  <c r="N39" i="29"/>
  <c r="N40" i="29"/>
  <c r="O40" i="29"/>
  <c r="P40" i="29"/>
  <c r="G39" i="28"/>
  <c r="F39" i="28"/>
  <c r="E39" i="28"/>
  <c r="D39" i="28"/>
  <c r="C39" i="28"/>
  <c r="G39" i="27"/>
  <c r="F39" i="27"/>
  <c r="E39" i="27"/>
  <c r="D39" i="27"/>
  <c r="C39" i="27"/>
  <c r="H47" i="26" l="1"/>
  <c r="G47" i="26"/>
  <c r="F47" i="26"/>
  <c r="N40" i="26"/>
  <c r="M40" i="26"/>
  <c r="Z40" i="26"/>
  <c r="Y40" i="26"/>
  <c r="X40" i="26"/>
  <c r="W40" i="26"/>
  <c r="M14" i="73" s="1"/>
  <c r="V40" i="26"/>
  <c r="U40" i="26"/>
  <c r="T40" i="26"/>
  <c r="S40" i="26"/>
  <c r="R40" i="26"/>
  <c r="Q40" i="26"/>
  <c r="P40" i="26"/>
  <c r="O40" i="26"/>
  <c r="L40" i="26"/>
  <c r="Q14" i="73" s="1"/>
  <c r="K40" i="26"/>
  <c r="U14" i="73" s="1"/>
  <c r="J40" i="26"/>
  <c r="I40" i="26"/>
  <c r="H40" i="26"/>
  <c r="I14" i="73" s="1"/>
  <c r="G40" i="26"/>
  <c r="F40" i="26"/>
  <c r="C40" i="26"/>
  <c r="H47" i="25"/>
  <c r="G47" i="25"/>
  <c r="F47" i="25"/>
  <c r="N40" i="25"/>
  <c r="M40" i="25"/>
  <c r="Z40" i="25"/>
  <c r="Y40" i="25"/>
  <c r="X40" i="25"/>
  <c r="W40" i="25"/>
  <c r="M13" i="73" s="1"/>
  <c r="V40" i="25"/>
  <c r="U40" i="25"/>
  <c r="T40" i="25"/>
  <c r="S40" i="25"/>
  <c r="R40" i="25"/>
  <c r="Q40" i="25"/>
  <c r="P40" i="25"/>
  <c r="O40" i="25"/>
  <c r="L40" i="25"/>
  <c r="Q13" i="73" s="1"/>
  <c r="K40" i="25"/>
  <c r="U13" i="73" s="1"/>
  <c r="J40" i="25"/>
  <c r="I40" i="25"/>
  <c r="H40" i="25"/>
  <c r="I13" i="73" s="1"/>
  <c r="G40" i="25"/>
  <c r="F40" i="25"/>
  <c r="C40" i="25"/>
  <c r="H47" i="24"/>
  <c r="G47" i="24"/>
  <c r="F47" i="24"/>
  <c r="N40" i="24"/>
  <c r="M40" i="24"/>
  <c r="Z40" i="24"/>
  <c r="Y40" i="24"/>
  <c r="X40" i="24"/>
  <c r="W40" i="24"/>
  <c r="M12" i="73" s="1"/>
  <c r="V40" i="24"/>
  <c r="U40" i="24"/>
  <c r="T40" i="24"/>
  <c r="S40" i="24"/>
  <c r="R40" i="24"/>
  <c r="Q40" i="24"/>
  <c r="P40" i="24"/>
  <c r="O40" i="24"/>
  <c r="L40" i="24"/>
  <c r="Q12" i="73" s="1"/>
  <c r="K40" i="24"/>
  <c r="U12" i="73" s="1"/>
  <c r="J40" i="24"/>
  <c r="I40" i="24"/>
  <c r="H40" i="24"/>
  <c r="I12" i="73" s="1"/>
  <c r="G40" i="24"/>
  <c r="F40" i="24"/>
  <c r="C40" i="24"/>
  <c r="AA40" i="26" l="1"/>
  <c r="Y14" i="73" s="1"/>
  <c r="AA40" i="25"/>
  <c r="Y13" i="73" s="1"/>
  <c r="AA40" i="24"/>
  <c r="Y12" i="73" s="1"/>
  <c r="H47" i="22"/>
  <c r="G47" i="22"/>
  <c r="F47" i="22"/>
  <c r="N40" i="22"/>
  <c r="M40" i="22"/>
  <c r="Z40" i="22"/>
  <c r="Y40" i="22"/>
  <c r="X40" i="22"/>
  <c r="W40" i="22"/>
  <c r="M11" i="73" s="1"/>
  <c r="V40" i="22"/>
  <c r="U40" i="22"/>
  <c r="T40" i="22"/>
  <c r="S40" i="22"/>
  <c r="R40" i="22"/>
  <c r="Q40" i="22"/>
  <c r="P40" i="22"/>
  <c r="O40" i="22"/>
  <c r="L40" i="22"/>
  <c r="Q11" i="73" s="1"/>
  <c r="K40" i="22"/>
  <c r="U11" i="73" s="1"/>
  <c r="J40" i="22"/>
  <c r="I40" i="22"/>
  <c r="H40" i="22"/>
  <c r="I11" i="73" s="1"/>
  <c r="G40" i="22"/>
  <c r="F40" i="22"/>
  <c r="C40" i="22"/>
  <c r="AA39" i="21"/>
  <c r="AA38" i="21"/>
  <c r="AA37" i="21"/>
  <c r="AA36" i="21"/>
  <c r="AA35" i="21"/>
  <c r="AA34" i="21"/>
  <c r="AA33" i="21"/>
  <c r="AA32" i="21"/>
  <c r="AA31" i="21"/>
  <c r="AA30" i="21"/>
  <c r="AA29" i="21"/>
  <c r="AA28" i="21"/>
  <c r="AA27" i="21"/>
  <c r="AA26" i="21"/>
  <c r="AA25" i="21"/>
  <c r="AA24" i="21"/>
  <c r="AA23" i="21"/>
  <c r="AA22" i="21"/>
  <c r="AA21" i="21"/>
  <c r="AA20" i="21"/>
  <c r="AA19" i="21"/>
  <c r="AA18" i="21"/>
  <c r="AA17" i="21"/>
  <c r="AA16" i="21"/>
  <c r="AA15" i="21"/>
  <c r="AA14" i="21"/>
  <c r="AA13" i="21"/>
  <c r="AA12" i="21"/>
  <c r="AA11" i="21"/>
  <c r="AA10" i="21"/>
  <c r="AA9" i="21"/>
  <c r="AA8" i="21"/>
  <c r="AA7" i="21"/>
  <c r="AA6" i="21"/>
  <c r="H47" i="21"/>
  <c r="G47" i="21"/>
  <c r="F47" i="21"/>
  <c r="N40" i="21"/>
  <c r="M40" i="21"/>
  <c r="Z40" i="21"/>
  <c r="Y40" i="21"/>
  <c r="X40" i="21"/>
  <c r="W40" i="21"/>
  <c r="M10" i="73" s="1"/>
  <c r="V40" i="21"/>
  <c r="U40" i="21"/>
  <c r="T40" i="21"/>
  <c r="S40" i="21"/>
  <c r="R40" i="21"/>
  <c r="Q40" i="21"/>
  <c r="P40" i="21"/>
  <c r="O40" i="21"/>
  <c r="L40" i="21"/>
  <c r="Q10" i="73" s="1"/>
  <c r="K40" i="21"/>
  <c r="U10" i="73" s="1"/>
  <c r="J40" i="21"/>
  <c r="I40" i="21"/>
  <c r="H40" i="21"/>
  <c r="I10" i="73" s="1"/>
  <c r="G40" i="21"/>
  <c r="F40" i="21"/>
  <c r="C40" i="21"/>
  <c r="AA41" i="21" l="1"/>
  <c r="AA40" i="22"/>
  <c r="Y11" i="73" s="1"/>
  <c r="AA40" i="21"/>
  <c r="Y10" i="73" s="1"/>
  <c r="F47" i="20" l="1"/>
  <c r="G47" i="20"/>
  <c r="H47" i="20"/>
  <c r="Z40" i="20"/>
  <c r="X14" i="73" s="1"/>
  <c r="Y40" i="20"/>
  <c r="X40" i="20"/>
  <c r="W40" i="20"/>
  <c r="V40" i="20"/>
  <c r="L14" i="73" s="1"/>
  <c r="U40" i="20"/>
  <c r="T40" i="20"/>
  <c r="S40" i="20"/>
  <c r="R40" i="20"/>
  <c r="Q40" i="20"/>
  <c r="P40" i="20"/>
  <c r="O40" i="20"/>
  <c r="N40" i="20"/>
  <c r="M40" i="20"/>
  <c r="L40" i="20"/>
  <c r="P14" i="73" s="1"/>
  <c r="K40" i="20"/>
  <c r="T14" i="73" s="1"/>
  <c r="J40" i="20"/>
  <c r="I40" i="20"/>
  <c r="H40" i="20"/>
  <c r="H14" i="73" s="1"/>
  <c r="G40" i="20"/>
  <c r="F40" i="20"/>
  <c r="C40" i="20"/>
  <c r="Z40" i="19" l="1"/>
  <c r="X13" i="73" s="1"/>
  <c r="Y40" i="19"/>
  <c r="X40" i="19"/>
  <c r="W40" i="19"/>
  <c r="V40" i="19"/>
  <c r="L13" i="73" s="1"/>
  <c r="U40" i="19"/>
  <c r="T40" i="19"/>
  <c r="S40" i="19"/>
  <c r="R40" i="19"/>
  <c r="Q40" i="19"/>
  <c r="P40" i="19"/>
  <c r="O40" i="19"/>
  <c r="N40" i="19"/>
  <c r="M40" i="19"/>
  <c r="L40" i="19"/>
  <c r="P13" i="73" s="1"/>
  <c r="K40" i="19"/>
  <c r="T13" i="73" s="1"/>
  <c r="J40" i="19"/>
  <c r="I40" i="19"/>
  <c r="H40" i="19"/>
  <c r="H13" i="73" s="1"/>
  <c r="G40" i="19"/>
  <c r="F40" i="19"/>
  <c r="C40" i="19"/>
  <c r="Z40" i="18"/>
  <c r="X12" i="73" s="1"/>
  <c r="Y40" i="18"/>
  <c r="X40" i="18"/>
  <c r="W40" i="18"/>
  <c r="V40" i="18"/>
  <c r="L12" i="73" s="1"/>
  <c r="U40" i="18"/>
  <c r="T40" i="18"/>
  <c r="S40" i="18"/>
  <c r="R40" i="18"/>
  <c r="Q40" i="18"/>
  <c r="P40" i="18"/>
  <c r="O40" i="18"/>
  <c r="N40" i="18"/>
  <c r="M40" i="18"/>
  <c r="L40" i="18"/>
  <c r="P12" i="73" s="1"/>
  <c r="K40" i="18"/>
  <c r="T12" i="73" s="1"/>
  <c r="J40" i="18"/>
  <c r="I40" i="18"/>
  <c r="H40" i="18"/>
  <c r="H12" i="73" s="1"/>
  <c r="G40" i="18"/>
  <c r="F40" i="18"/>
  <c r="C40" i="18"/>
  <c r="Z40" i="17"/>
  <c r="X11" i="73" s="1"/>
  <c r="Y40" i="17"/>
  <c r="X40" i="17"/>
  <c r="W40" i="17"/>
  <c r="V40" i="17"/>
  <c r="L11" i="73" s="1"/>
  <c r="U40" i="17"/>
  <c r="T40" i="17"/>
  <c r="S40" i="17"/>
  <c r="R40" i="17"/>
  <c r="Q40" i="17"/>
  <c r="P40" i="17"/>
  <c r="O40" i="17"/>
  <c r="N40" i="17"/>
  <c r="M40" i="17"/>
  <c r="L40" i="17"/>
  <c r="P11" i="73" s="1"/>
  <c r="K40" i="17"/>
  <c r="T11" i="73" s="1"/>
  <c r="J40" i="17"/>
  <c r="I40" i="17"/>
  <c r="H40" i="17"/>
  <c r="H11" i="73" s="1"/>
  <c r="G40" i="17"/>
  <c r="F40" i="17"/>
  <c r="C40" i="17"/>
  <c r="Z40" i="16"/>
  <c r="X10" i="73" s="1"/>
  <c r="Y40" i="16"/>
  <c r="X40" i="16"/>
  <c r="W40" i="16"/>
  <c r="V40" i="16"/>
  <c r="L10" i="73" s="1"/>
  <c r="U40" i="16"/>
  <c r="T40" i="16"/>
  <c r="S40" i="16"/>
  <c r="R40" i="16"/>
  <c r="Q40" i="16"/>
  <c r="P40" i="16"/>
  <c r="O40" i="16"/>
  <c r="N40" i="16"/>
  <c r="M40" i="16"/>
  <c r="L40" i="16"/>
  <c r="P10" i="73" s="1"/>
  <c r="K40" i="16"/>
  <c r="T10" i="73" s="1"/>
  <c r="J40" i="16"/>
  <c r="I40" i="16"/>
  <c r="H40" i="16"/>
  <c r="H10" i="73" s="1"/>
  <c r="G40" i="16"/>
  <c r="C40" i="16"/>
  <c r="O38" i="11" l="1"/>
  <c r="N38" i="11"/>
  <c r="O37" i="11"/>
  <c r="N37" i="11"/>
  <c r="O36" i="11"/>
  <c r="N36" i="11"/>
  <c r="O35" i="11"/>
  <c r="N35" i="11"/>
  <c r="O34" i="11"/>
  <c r="N34" i="11"/>
  <c r="O33" i="11"/>
  <c r="N33" i="11"/>
  <c r="O32" i="11"/>
  <c r="N32" i="11"/>
  <c r="O31" i="11"/>
  <c r="N31" i="11"/>
  <c r="O30" i="11"/>
  <c r="N30" i="11"/>
  <c r="O29" i="11"/>
  <c r="N29" i="11"/>
  <c r="O28" i="11"/>
  <c r="N28" i="11"/>
  <c r="O27" i="11"/>
  <c r="N27" i="11"/>
  <c r="O26" i="11"/>
  <c r="N26" i="11"/>
  <c r="O25" i="11"/>
  <c r="N25" i="11"/>
  <c r="O24" i="11"/>
  <c r="N24" i="11"/>
  <c r="O23" i="11"/>
  <c r="N23" i="11"/>
  <c r="O22" i="11"/>
  <c r="N22" i="11"/>
  <c r="O21" i="11"/>
  <c r="N21" i="11"/>
  <c r="O20" i="11"/>
  <c r="N20" i="11"/>
  <c r="O19" i="11"/>
  <c r="N19" i="11"/>
  <c r="O18" i="11"/>
  <c r="N18" i="11"/>
  <c r="O17" i="11"/>
  <c r="N17" i="11"/>
  <c r="O16" i="11"/>
  <c r="N16" i="11"/>
  <c r="O15" i="11"/>
  <c r="N15" i="11"/>
  <c r="O14" i="11"/>
  <c r="N14" i="11"/>
  <c r="O13" i="11"/>
  <c r="N13" i="11"/>
  <c r="O12" i="11"/>
  <c r="N12" i="11"/>
  <c r="O11" i="11"/>
  <c r="N11" i="11"/>
  <c r="O10" i="11"/>
  <c r="N10" i="11"/>
  <c r="O9" i="11"/>
  <c r="N9" i="11"/>
  <c r="O8" i="11"/>
  <c r="N8" i="11"/>
  <c r="O7" i="11"/>
  <c r="N7" i="11"/>
  <c r="O6" i="11"/>
  <c r="N6" i="11"/>
  <c r="N39" i="11" l="1"/>
  <c r="O39" i="11"/>
  <c r="N40" i="11"/>
  <c r="O40" i="11"/>
  <c r="G39" i="8" l="1"/>
  <c r="E28" i="73" s="1"/>
  <c r="F39" i="8"/>
  <c r="E27" i="73" s="1"/>
  <c r="E39" i="8"/>
  <c r="E26" i="73" s="1"/>
  <c r="D39" i="8"/>
  <c r="E25" i="73" s="1"/>
  <c r="C39" i="8"/>
  <c r="E24" i="73" s="1"/>
  <c r="G39" i="7"/>
  <c r="D28" i="73" s="1"/>
  <c r="F39" i="7"/>
  <c r="D27" i="73" s="1"/>
  <c r="E39" i="7"/>
  <c r="D26" i="73" s="1"/>
  <c r="D39" i="7"/>
  <c r="D25" i="73" s="1"/>
  <c r="C39" i="7"/>
  <c r="D24" i="73" s="1"/>
  <c r="G38" i="6"/>
  <c r="C23" i="73" s="1"/>
  <c r="F38" i="6"/>
  <c r="C22" i="73" s="1"/>
  <c r="E38" i="6"/>
  <c r="C21" i="73" s="1"/>
  <c r="D38" i="6"/>
  <c r="C20" i="73" s="1"/>
  <c r="M37" i="73" l="1"/>
  <c r="Q37" i="73"/>
  <c r="O37" i="73"/>
  <c r="L37" i="73"/>
  <c r="N37" i="73"/>
  <c r="P37" i="73"/>
  <c r="L45" i="73"/>
  <c r="P45" i="73"/>
  <c r="O45" i="73"/>
  <c r="M45" i="73"/>
  <c r="N45" i="73"/>
  <c r="Q45" i="73"/>
  <c r="P38" i="73"/>
  <c r="N38" i="73"/>
  <c r="Q38" i="73"/>
  <c r="L38" i="73"/>
  <c r="M38" i="73"/>
  <c r="O38" i="73"/>
  <c r="P46" i="73"/>
  <c r="M46" i="73"/>
  <c r="O46" i="73"/>
  <c r="L46" i="73"/>
  <c r="N46" i="73"/>
  <c r="Q46" i="73"/>
  <c r="Q36" i="73"/>
  <c r="L36" i="73"/>
  <c r="O36" i="73"/>
  <c r="M36" i="73"/>
  <c r="P36" i="73"/>
  <c r="N36" i="73"/>
  <c r="L40" i="73"/>
  <c r="O40" i="73"/>
  <c r="M40" i="73"/>
  <c r="P40" i="73"/>
  <c r="Q40" i="73"/>
  <c r="N40" i="73"/>
  <c r="L44" i="73"/>
  <c r="M44" i="73"/>
  <c r="O44" i="73"/>
  <c r="P44" i="73"/>
  <c r="Q44" i="73"/>
  <c r="N44" i="73"/>
  <c r="L41" i="73"/>
  <c r="P41" i="73"/>
  <c r="Q41" i="73"/>
  <c r="N41" i="73"/>
  <c r="M41" i="73"/>
  <c r="O41" i="73"/>
  <c r="L34" i="73"/>
  <c r="O34" i="73"/>
  <c r="M34" i="73"/>
  <c r="Q34" i="73"/>
  <c r="N34" i="73"/>
  <c r="P34" i="73"/>
  <c r="L42" i="73"/>
  <c r="O42" i="73"/>
  <c r="M42" i="73"/>
  <c r="Q42" i="73"/>
  <c r="N42" i="73"/>
  <c r="P42" i="73"/>
  <c r="Q35" i="73"/>
  <c r="L35" i="73"/>
  <c r="M35" i="73"/>
  <c r="O35" i="73"/>
  <c r="P35" i="73"/>
  <c r="N35" i="73"/>
  <c r="L39" i="73"/>
  <c r="M39" i="73"/>
  <c r="P39" i="73"/>
  <c r="O39" i="73"/>
  <c r="N39" i="73"/>
  <c r="Q39" i="73"/>
  <c r="L43" i="73"/>
  <c r="O43" i="73"/>
  <c r="M43" i="73"/>
  <c r="P43" i="73"/>
  <c r="N43" i="73"/>
  <c r="Q43" i="73"/>
  <c r="L47" i="73"/>
  <c r="M47" i="73"/>
  <c r="O47" i="73"/>
  <c r="P47" i="73"/>
  <c r="N47" i="73"/>
  <c r="Q47" i="73"/>
</calcChain>
</file>

<file path=xl/sharedStrings.xml><?xml version="1.0" encoding="utf-8"?>
<sst xmlns="http://schemas.openxmlformats.org/spreadsheetml/2006/main" count="4684" uniqueCount="630">
  <si>
    <t>Demand</t>
  </si>
  <si>
    <t>Lowest</t>
  </si>
  <si>
    <t>Highest</t>
  </si>
  <si>
    <t>MW</t>
  </si>
  <si>
    <t>Large Scale RES</t>
  </si>
  <si>
    <t>100% RES</t>
  </si>
  <si>
    <t>GWh</t>
  </si>
  <si>
    <t>Big &amp; Market</t>
  </si>
  <si>
    <t>Fossil &amp; Nuclear</t>
  </si>
  <si>
    <t>Small &amp; Local</t>
  </si>
  <si>
    <t>Slowest Progress</t>
  </si>
  <si>
    <t>Constrained Progress</t>
  </si>
  <si>
    <t>National Green Transition</t>
  </si>
  <si>
    <t>European Green Revolution</t>
  </si>
  <si>
    <t>Wind</t>
  </si>
  <si>
    <t>Solar</t>
  </si>
  <si>
    <t>Nuclear</t>
  </si>
  <si>
    <t>Biomass</t>
  </si>
  <si>
    <t>Hydro</t>
  </si>
  <si>
    <t>PSP</t>
  </si>
  <si>
    <t>ENS</t>
  </si>
  <si>
    <t>MWh</t>
  </si>
  <si>
    <t>SK</t>
  </si>
  <si>
    <t>SI</t>
  </si>
  <si>
    <t>SE</t>
  </si>
  <si>
    <t>RS</t>
  </si>
  <si>
    <t>RO</t>
  </si>
  <si>
    <t>PT</t>
  </si>
  <si>
    <t>NO</t>
  </si>
  <si>
    <t>NL</t>
  </si>
  <si>
    <t>PL</t>
  </si>
  <si>
    <t>MK</t>
  </si>
  <si>
    <t>ME</t>
  </si>
  <si>
    <t>NI</t>
  </si>
  <si>
    <t>LV</t>
  </si>
  <si>
    <t>LU</t>
  </si>
  <si>
    <t>LT</t>
  </si>
  <si>
    <t>IT</t>
  </si>
  <si>
    <t>IE</t>
  </si>
  <si>
    <t>HU</t>
  </si>
  <si>
    <t>HR</t>
  </si>
  <si>
    <t>GR</t>
  </si>
  <si>
    <t>FR</t>
  </si>
  <si>
    <t>GB</t>
  </si>
  <si>
    <t>FI</t>
  </si>
  <si>
    <t>ES</t>
  </si>
  <si>
    <t>EE</t>
  </si>
  <si>
    <t>DK</t>
  </si>
  <si>
    <t>DE</t>
  </si>
  <si>
    <t>CZ</t>
  </si>
  <si>
    <t>CH</t>
  </si>
  <si>
    <t>BG</t>
  </si>
  <si>
    <t>BE</t>
  </si>
  <si>
    <t>BA</t>
  </si>
  <si>
    <t>AT</t>
  </si>
  <si>
    <t>n.a.</t>
  </si>
  <si>
    <t>AL</t>
  </si>
  <si>
    <t>Country</t>
  </si>
  <si>
    <t>Load</t>
  </si>
  <si>
    <t>Year</t>
  </si>
  <si>
    <t>Scenario</t>
  </si>
  <si>
    <t>UK</t>
  </si>
  <si>
    <t>2020 Expected progress</t>
  </si>
  <si>
    <t>2030 Slowest Progress</t>
  </si>
  <si>
    <t>2030 Constrained Progress</t>
  </si>
  <si>
    <t>2030 National Green Transition</t>
  </si>
  <si>
    <t>2030 European Green Revolution</t>
  </si>
  <si>
    <t>Table 38: Energy Demand by country in 2020 and 2030</t>
  </si>
  <si>
    <t>Table 39: Energy Demand by country in 2040</t>
  </si>
  <si>
    <t>Table 40: Energy Demand by country in 2050</t>
  </si>
  <si>
    <t>Table 41: Lowest and highest peak demand by country in 2014</t>
  </si>
  <si>
    <t>Table 42: Lowest and highest peak demand without DSM by country in 2050</t>
  </si>
  <si>
    <t>Table 60: Energy production in Europe by country in 2020</t>
  </si>
  <si>
    <t>Table 61: Energy production in Europe by country in 2030 – Vision 1 – Slowest Progress</t>
  </si>
  <si>
    <t>Table 62: Energy production in Europe by country in 2030 – Vision 2 – Constrained Progress</t>
  </si>
  <si>
    <t>Table 63: Energy production in Europe by country in 2030 – Vision 3 – National Green Transition</t>
  </si>
  <si>
    <t>Table 64: Energy production in Europe by country in 2030 – Vision 4 – European Green Revolution</t>
  </si>
  <si>
    <t>Table 65: Energy production in Europe by country in 2040 – Large Scale RES</t>
  </si>
  <si>
    <t>Table 66: Energy production in Europe by country in 2040 – 100% RES</t>
  </si>
  <si>
    <t>Table 67: Energy production in Europe by country in 2040 – Big &amp; Market</t>
  </si>
  <si>
    <t>Table 68: Energy production in Europe by country in 2040 – Fossil &amp; Nuclear</t>
  </si>
  <si>
    <t>Table 69: Energy production in Europe by country in 2040 – Small &amp; Local</t>
  </si>
  <si>
    <t>Table 70: Energy production in Europe by country in 2050 – Large Scale RES</t>
  </si>
  <si>
    <t>Table 71: Energy production in Europe by country in 2050 – 100% RES</t>
  </si>
  <si>
    <t>Table 72: Energy production in Europe by country in 2050 – Big &amp; Market</t>
  </si>
  <si>
    <t>Table 73: Energy production in Europe by country in 2050 – Fossil &amp; Nuclear</t>
  </si>
  <si>
    <t>Table 74: Energy production in Europe by country in 2050 – Small &amp; Local</t>
  </si>
  <si>
    <t>Table 75: Energy balance in Europe by country in 2040 – Large Scale RES</t>
  </si>
  <si>
    <t>Table 76: Energy balance in Europe by country in 2040 – 100% RES</t>
  </si>
  <si>
    <t>Table 77: Energy balance in Europe by country in 2040 – Big &amp; Market</t>
  </si>
  <si>
    <t>Table 78: Energy balance in Europe by country in 2040 – Fossil &amp; Nuclear</t>
  </si>
  <si>
    <t>Table 79: Energy balance in Europe by country in 2040 – Small &amp; Local</t>
  </si>
  <si>
    <t>Table 80: Energy balance in Europe by country in 2050 – Large Scale RES</t>
  </si>
  <si>
    <t>Table 81: Energy balance in Europe by country in 2050 – 100% RES</t>
  </si>
  <si>
    <t>Table 82: Energy balance in Europe by country in 2050 – Big &amp; Market</t>
  </si>
  <si>
    <t>Table 83: Energy balance in Europe by country in 2050 – Fossil &amp; Nuclear</t>
  </si>
  <si>
    <t>Table 84: Energy balance in Europe by country in 2050 – Small &amp; Local</t>
  </si>
  <si>
    <t>Code</t>
  </si>
  <si>
    <t>Albania</t>
  </si>
  <si>
    <t>Austria</t>
  </si>
  <si>
    <t>Bosnia&amp;Herzegovina</t>
  </si>
  <si>
    <t>Belgium</t>
  </si>
  <si>
    <t>Bulgaria</t>
  </si>
  <si>
    <t>Switzerland</t>
  </si>
  <si>
    <t>Czech Republic</t>
  </si>
  <si>
    <t>Germany</t>
  </si>
  <si>
    <t>Denmark</t>
  </si>
  <si>
    <t>DZ</t>
  </si>
  <si>
    <t>Algeria</t>
  </si>
  <si>
    <t>EA</t>
  </si>
  <si>
    <t>East Europe</t>
  </si>
  <si>
    <t>Estonia</t>
  </si>
  <si>
    <t>Spain</t>
  </si>
  <si>
    <t>Finland</t>
  </si>
  <si>
    <t>France</t>
  </si>
  <si>
    <t>Great Britain</t>
  </si>
  <si>
    <t>Greece</t>
  </si>
  <si>
    <t>Croatia</t>
  </si>
  <si>
    <t>Hungary</t>
  </si>
  <si>
    <t>Ireland</t>
  </si>
  <si>
    <t>Italy</t>
  </si>
  <si>
    <t>Lithuania</t>
  </si>
  <si>
    <t>Luxembourg</t>
  </si>
  <si>
    <t>Latvia</t>
  </si>
  <si>
    <t>LY</t>
  </si>
  <si>
    <t>Libya</t>
  </si>
  <si>
    <t>MA</t>
  </si>
  <si>
    <t>Morocco</t>
  </si>
  <si>
    <t>Montenegro</t>
  </si>
  <si>
    <t>MI</t>
  </si>
  <si>
    <t>Middle East</t>
  </si>
  <si>
    <t>FYR of Macedonia</t>
  </si>
  <si>
    <t>NA</t>
  </si>
  <si>
    <t>North Africa</t>
  </si>
  <si>
    <t>North Ireland</t>
  </si>
  <si>
    <t>Netherlands</t>
  </si>
  <si>
    <t>Norway</t>
  </si>
  <si>
    <t>NS</t>
  </si>
  <si>
    <t>North Sea</t>
  </si>
  <si>
    <t>Poland</t>
  </si>
  <si>
    <t>Portugal</t>
  </si>
  <si>
    <t>Romania</t>
  </si>
  <si>
    <t>Serbia</t>
  </si>
  <si>
    <t>Sweden</t>
  </si>
  <si>
    <t>Slovenia</t>
  </si>
  <si>
    <t>Slovak Republic</t>
  </si>
  <si>
    <t>TN</t>
  </si>
  <si>
    <t>Tunisia</t>
  </si>
  <si>
    <t>United Kingdom</t>
  </si>
  <si>
    <t>Type Gen.</t>
  </si>
  <si>
    <t>Biofuels</t>
  </si>
  <si>
    <t>Gas</t>
  </si>
  <si>
    <t>Hard coal</t>
  </si>
  <si>
    <t>Lignite</t>
  </si>
  <si>
    <t>Oil</t>
  </si>
  <si>
    <t>Others non-RES</t>
  </si>
  <si>
    <t>Others RES</t>
  </si>
  <si>
    <r>
      <rPr>
        <b/>
        <sz val="8"/>
        <color rgb="FF000000"/>
        <rFont val="Symbol"/>
        <family val="1"/>
        <charset val="2"/>
      </rPr>
      <t>S</t>
    </r>
    <r>
      <rPr>
        <b/>
        <i/>
        <sz val="8"/>
        <color rgb="FF000000"/>
        <rFont val="Calibri"/>
        <family val="2"/>
      </rPr>
      <t xml:space="preserve"> Biomass</t>
    </r>
  </si>
  <si>
    <r>
      <rPr>
        <b/>
        <sz val="8"/>
        <color rgb="FF000000"/>
        <rFont val="Symbol"/>
        <family val="1"/>
        <charset val="2"/>
      </rPr>
      <t>S</t>
    </r>
    <r>
      <rPr>
        <b/>
        <i/>
        <sz val="8"/>
        <color rgb="FF000000"/>
        <rFont val="Calibri"/>
        <family val="2"/>
      </rPr>
      <t xml:space="preserve"> Fossil</t>
    </r>
  </si>
  <si>
    <t>Vision</t>
  </si>
  <si>
    <t>PV</t>
  </si>
  <si>
    <t>CSP</t>
  </si>
  <si>
    <t>TOTAL SOLAR</t>
  </si>
  <si>
    <t>Biomass I</t>
  </si>
  <si>
    <t>Biomass II</t>
  </si>
  <si>
    <t>TOTAL biomass</t>
  </si>
  <si>
    <t>OCGT, CCGT without CCS</t>
  </si>
  <si>
    <t>Gas with CCS</t>
  </si>
  <si>
    <t>Coal without CCS</t>
  </si>
  <si>
    <t>Coal with CCS</t>
  </si>
  <si>
    <t>Lignite without CCS</t>
  </si>
  <si>
    <t>Lignite with CCS</t>
  </si>
  <si>
    <t>TOTAL GAS (MW)</t>
  </si>
  <si>
    <t>TOTAL HARD COAL (MW)</t>
  </si>
  <si>
    <t>TOTAL LIGNITE (MW)</t>
  </si>
  <si>
    <t>TOTAL FOSSIL</t>
  </si>
  <si>
    <t>RoR</t>
  </si>
  <si>
    <t>Hydro with reservoir</t>
  </si>
  <si>
    <t>TOTAL HYDRO</t>
  </si>
  <si>
    <t>Nort Sea</t>
  </si>
  <si>
    <t>MEA</t>
  </si>
  <si>
    <t>TOTAL GAS</t>
  </si>
  <si>
    <t>TOTAL HARD COAL</t>
  </si>
  <si>
    <t>TOTAL LIGNITE</t>
  </si>
  <si>
    <t>TOTAL Biomass</t>
  </si>
  <si>
    <r>
      <rPr>
        <b/>
        <sz val="8"/>
        <color rgb="FF000000"/>
        <rFont val="Symbol"/>
        <family val="1"/>
        <charset val="2"/>
      </rPr>
      <t>S</t>
    </r>
    <r>
      <rPr>
        <b/>
        <i/>
        <sz val="8"/>
        <color rgb="FF000000"/>
        <rFont val="Calibri"/>
        <family val="2"/>
      </rPr>
      <t xml:space="preserve"> Total</t>
    </r>
  </si>
  <si>
    <t>Hard Coal</t>
  </si>
  <si>
    <r>
      <rPr>
        <b/>
        <sz val="8"/>
        <color rgb="FF000000"/>
        <rFont val="Symbol"/>
        <family val="1"/>
        <charset val="2"/>
      </rPr>
      <t>S</t>
    </r>
    <r>
      <rPr>
        <b/>
        <i/>
        <sz val="8"/>
        <color rgb="FF000000"/>
        <rFont val="Calibri"/>
        <family val="2"/>
      </rPr>
      <t xml:space="preserve"> Hydro</t>
    </r>
  </si>
  <si>
    <t>Generation</t>
  </si>
  <si>
    <t>Imports</t>
  </si>
  <si>
    <t>Spilled Energy</t>
  </si>
  <si>
    <t>Exports</t>
  </si>
  <si>
    <t>Gen.+Imp.               -SE</t>
  </si>
  <si>
    <t>Dem.+Exp.           -ENS</t>
  </si>
  <si>
    <t>Installed capacities</t>
  </si>
  <si>
    <t>source : ENTSOE 2014 factsheet</t>
  </si>
  <si>
    <t>Thermal nuclear</t>
  </si>
  <si>
    <t>Fossil fuels</t>
  </si>
  <si>
    <t>– of which lignite</t>
  </si>
  <si>
    <t>– of which hard coal</t>
  </si>
  <si>
    <t>– of which gas</t>
  </si>
  <si>
    <t>– of which oil</t>
  </si>
  <si>
    <t>– of which mixed fuels</t>
  </si>
  <si>
    <t>– of which other fossil fuels</t>
  </si>
  <si>
    <t>Renewable</t>
  </si>
  <si>
    <t>– of which wind</t>
  </si>
  <si>
    <t>– of which solar</t>
  </si>
  <si>
    <t>– of which biomass</t>
  </si>
  <si>
    <t>– of which other renewable</t>
  </si>
  <si>
    <t>Hydraulic</t>
  </si>
  <si>
    <t>– of which renewable</t>
  </si>
  <si>
    <t>– of which other hydro</t>
  </si>
  <si>
    <t>Other sources</t>
  </si>
  <si>
    <t>Total</t>
  </si>
  <si>
    <t>Pumping</t>
  </si>
  <si>
    <t>Consumption 2014</t>
  </si>
  <si>
    <t>NGC Nuclear</t>
  </si>
  <si>
    <t>NGC Fossil fuels</t>
  </si>
  <si>
    <t>NGC Renewable</t>
  </si>
  <si>
    <t>NGC Hydraulic</t>
  </si>
  <si>
    <t>NGC Other sources</t>
  </si>
  <si>
    <t>NGC Total</t>
  </si>
  <si>
    <t>TWh</t>
  </si>
  <si>
    <t>CY</t>
  </si>
  <si>
    <t>IS</t>
  </si>
  <si>
    <t>ENTSO-E</t>
  </si>
  <si>
    <t>Fossil</t>
  </si>
  <si>
    <t>Slowest progress</t>
  </si>
  <si>
    <t>Constrained progress</t>
  </si>
  <si>
    <t>European green revolution</t>
  </si>
  <si>
    <t>Big &amp; market</t>
  </si>
  <si>
    <t>Fossil &amp; nuclear</t>
  </si>
  <si>
    <t>Small &amp; local</t>
  </si>
  <si>
    <t>LOAD</t>
  </si>
  <si>
    <t>GENERATION MIX</t>
  </si>
  <si>
    <t>Large Scale RES 2040</t>
  </si>
  <si>
    <t>100% RES 2040</t>
  </si>
  <si>
    <t>Big &amp; market 2040</t>
  </si>
  <si>
    <t>Fossil &amp; nuclear 2040</t>
  </si>
  <si>
    <t>Small &amp; local 2040</t>
  </si>
  <si>
    <t>Large Scale RES 2050</t>
  </si>
  <si>
    <t>100% RES 2050</t>
  </si>
  <si>
    <t>Big &amp; market 2050</t>
  </si>
  <si>
    <t>Fossil &amp; nuclear 2050</t>
  </si>
  <si>
    <t>Small &amp; local 2050</t>
  </si>
  <si>
    <t>TWH</t>
  </si>
  <si>
    <t>National green transition</t>
  </si>
  <si>
    <t>MIN AND MAX LAOD</t>
  </si>
  <si>
    <t>Impact of grid reinforcements</t>
  </si>
  <si>
    <t>Reinforced grid</t>
  </si>
  <si>
    <t>Starting grid</t>
  </si>
  <si>
    <t>Spillage</t>
  </si>
  <si>
    <t>Copper plate</t>
  </si>
  <si>
    <t xml:space="preserve"> </t>
  </si>
  <si>
    <t>CO2 emissions</t>
  </si>
  <si>
    <t>Fuel and CO2 costs (b€)</t>
  </si>
  <si>
    <t>Slowest progress 2030</t>
  </si>
  <si>
    <t>Constrained progress 2030</t>
  </si>
  <si>
    <t>Nation green transition 2030</t>
  </si>
  <si>
    <t>European green revolution 2030</t>
  </si>
  <si>
    <t xml:space="preserve">Large Scale RES </t>
  </si>
  <si>
    <t xml:space="preserve">100% RES </t>
  </si>
  <si>
    <t xml:space="preserve">Big &amp; market </t>
  </si>
  <si>
    <t xml:space="preserve">Fossil &amp; nuclear </t>
  </si>
  <si>
    <t xml:space="preserve">Small &amp; local </t>
  </si>
  <si>
    <t>Vision 1</t>
  </si>
  <si>
    <t>Vision 2</t>
  </si>
  <si>
    <t>Vision 3</t>
  </si>
  <si>
    <t>Vision 4</t>
  </si>
  <si>
    <t>Vision 1 : Slowest progress [ENTSOE]</t>
  </si>
  <si>
    <t>Vision 2 : Constrained progress [ENTSOE]</t>
  </si>
  <si>
    <t>Large Scale RES [e-H2050]</t>
  </si>
  <si>
    <t>100% RES [e-H2050]</t>
  </si>
  <si>
    <t>Big &amp; market [e-H2050]</t>
  </si>
  <si>
    <t>2014 [ENTSOE]</t>
  </si>
  <si>
    <t xml:space="preserve">Vision 3 : National green transition [ENTSOE] </t>
  </si>
  <si>
    <t>Fossil &amp; nuclear [e-H2050]</t>
  </si>
  <si>
    <t>Small &amp; local [e-H2050]</t>
  </si>
  <si>
    <t>Minimal</t>
  </si>
  <si>
    <t>Maximal</t>
  </si>
  <si>
    <t>Vision 4 : European green revolution [ENTSOE]</t>
  </si>
  <si>
    <t>imports/exports</t>
  </si>
  <si>
    <t>Balance (TWh)</t>
  </si>
  <si>
    <t>Cluster</t>
  </si>
  <si>
    <t>106_NS</t>
  </si>
  <si>
    <t>107_NS</t>
  </si>
  <si>
    <t>108_NS</t>
  </si>
  <si>
    <t>109_NS</t>
  </si>
  <si>
    <t>111_NS</t>
  </si>
  <si>
    <t>112_NS</t>
  </si>
  <si>
    <t>113_NS</t>
  </si>
  <si>
    <t>114_NS</t>
  </si>
  <si>
    <t>110_NS</t>
  </si>
  <si>
    <t>115_NS</t>
  </si>
  <si>
    <t>116_NS</t>
  </si>
  <si>
    <t>TOTAL WIND</t>
  </si>
  <si>
    <t>Wind         North Sea</t>
  </si>
  <si>
    <t>Wind total</t>
  </si>
  <si>
    <t>Wind in North Sea</t>
  </si>
  <si>
    <t>CAUTION : IN THIS TAB THE NORTH SEA GENERATION IS NOT INCLUDED</t>
  </si>
  <si>
    <t>total</t>
  </si>
  <si>
    <t>source : ENTSOE, TYNDP 2016</t>
  </si>
  <si>
    <t>SOURCE : E-HIGHWAY2050</t>
  </si>
  <si>
    <t>This excel file contains data provided by ENTSOE and the e-Highway2050 project. These two sources should be mentionned in case of re-use.</t>
  </si>
  <si>
    <t>Table 0 : Installed capacities and generation in 2014</t>
  </si>
  <si>
    <t>Table 44: Installed generation capacity in Europe by country in 2030 – Vision 1 – Slowest Progress</t>
  </si>
  <si>
    <t>Table 43: Installed generation capacity in Europe by country in 2020</t>
  </si>
  <si>
    <t>Table 45: Installed generation capacity in Europe by country in 2030 – Vision 2 – Constrained Progress</t>
  </si>
  <si>
    <t>Table 46: Installed generation capacity in Europe by country in 2030 – Vision 3 – National Green Transition</t>
  </si>
  <si>
    <t>Table 47: Installed generation capacity in Europe by country in 2030 – Vision 4 – European Green Revolution</t>
  </si>
  <si>
    <t>Table 48: Installed generation capacity in Europe by country in 2040 – Large Scale RES</t>
  </si>
  <si>
    <t>Table 49: Installed generation capacity in Europe by country in 2040 – 100% RES</t>
  </si>
  <si>
    <t>Table 50: Installed generation capacity in Europe by country in 2040 – Big &amp; Market</t>
  </si>
  <si>
    <t>Table 51: Installed generation capacity in Europe by country in 2040 – Fossil &amp; Nuclear</t>
  </si>
  <si>
    <t>Table 52: Installed generation capacity in Europe by country in 2040 – Small &amp; Local</t>
  </si>
  <si>
    <t>Table 53: Installed generation capacity in Europe by country in 2050 – Large Scale RES</t>
  </si>
  <si>
    <t>Table 54: Installed generation capacity in Europe by country in 2050 – 100% RES</t>
  </si>
  <si>
    <t>Table 55: Installed generation capacity in Europe by country in 2050 – Big &amp; Market</t>
  </si>
  <si>
    <t>Table 56: Installed generation capacity in Europe by country in 2050 – Fossil &amp; Nuclear</t>
  </si>
  <si>
    <t>Table 57: Installed generation capacity in Europe by country in 2050 – Small &amp; Local</t>
  </si>
  <si>
    <t>Table 58: Installed hydro Pumped Store Plant by country in 2040</t>
  </si>
  <si>
    <t>Table 59: Installed hydro Pumped Store Plant by country in 2050</t>
  </si>
  <si>
    <t>Table 92: Installed off-shore Wind by cluster in NS in 2050</t>
  </si>
  <si>
    <t>Table 91: Installed off-shore Wind by cluster in NS in 2040</t>
  </si>
  <si>
    <t>List of tables</t>
  </si>
  <si>
    <t>uk</t>
  </si>
  <si>
    <t>sk</t>
  </si>
  <si>
    <t>si</t>
  </si>
  <si>
    <t>se</t>
  </si>
  <si>
    <t>rs</t>
  </si>
  <si>
    <t>ro</t>
  </si>
  <si>
    <t>pt</t>
  </si>
  <si>
    <t>pl</t>
  </si>
  <si>
    <t>no</t>
  </si>
  <si>
    <t>nl</t>
  </si>
  <si>
    <t>mk</t>
  </si>
  <si>
    <t>me</t>
  </si>
  <si>
    <t>lv</t>
  </si>
  <si>
    <t>lu</t>
  </si>
  <si>
    <t>lt</t>
  </si>
  <si>
    <t>it</t>
  </si>
  <si>
    <t>ie</t>
  </si>
  <si>
    <t>hu</t>
  </si>
  <si>
    <t>hr</t>
  </si>
  <si>
    <t>gr</t>
  </si>
  <si>
    <t>fr</t>
  </si>
  <si>
    <t>fi</t>
  </si>
  <si>
    <t>es</t>
  </si>
  <si>
    <t>ee</t>
  </si>
  <si>
    <t>dk</t>
  </si>
  <si>
    <t>de</t>
  </si>
  <si>
    <t>cz</t>
  </si>
  <si>
    <t>ch</t>
  </si>
  <si>
    <t>bg</t>
  </si>
  <si>
    <t>be</t>
  </si>
  <si>
    <t>ba</t>
  </si>
  <si>
    <t>at</t>
  </si>
  <si>
    <t>al</t>
  </si>
  <si>
    <t>copper plate</t>
  </si>
  <si>
    <t>reinforced</t>
  </si>
  <si>
    <t>starting</t>
  </si>
  <si>
    <t>Balance</t>
  </si>
  <si>
    <t>Operating cost</t>
  </si>
  <si>
    <t>CO2</t>
  </si>
  <si>
    <t>Table 85: ENS, spillage, CO2, balance and operating cost in copper plate, before and after reinforcement – Large Scale RES</t>
  </si>
  <si>
    <t>Table 86: ENS, spillage, CO2, balance and operating cost in copper plate, before and after reinforcement – 100% RES</t>
  </si>
  <si>
    <t>Table 87: ENS, spillage, CO2, balance and operating cost in copper plate, before and after reinforcement – Big &amp; market</t>
  </si>
  <si>
    <t>Table 88: ENS, spillage, CO2, balance and operating cost in copper plate, before and after reinforcement – Fossil &amp; nuclear</t>
  </si>
  <si>
    <t>Table 89: ENS, spillage, CO2, balance and operating cost in copper plate, before and after reinforcement – Small &amp; local</t>
  </si>
  <si>
    <t xml:space="preserve">Select a country </t>
  </si>
  <si>
    <t>go back to ReadMe</t>
  </si>
  <si>
    <t xml:space="preserve"> Biomass &amp; other RES</t>
  </si>
  <si>
    <t>Links</t>
  </si>
  <si>
    <t>01_es - 02_es</t>
  </si>
  <si>
    <t>01_es - 12_pt</t>
  </si>
  <si>
    <t>02_es - 03_es</t>
  </si>
  <si>
    <t>02_es - 04_es</t>
  </si>
  <si>
    <t>02_es - 08_es</t>
  </si>
  <si>
    <t>02_es - 12_pt</t>
  </si>
  <si>
    <t>03_es - 04_es</t>
  </si>
  <si>
    <t>03_es - 05_es</t>
  </si>
  <si>
    <t>03_es - 07_es</t>
  </si>
  <si>
    <t>03_es - 11_es</t>
  </si>
  <si>
    <t>04_es - 05_es</t>
  </si>
  <si>
    <t>04_es - 14_fr</t>
  </si>
  <si>
    <t>05_es - 06_es</t>
  </si>
  <si>
    <t>05_es - 11_es</t>
  </si>
  <si>
    <t>05_es - 14_fr</t>
  </si>
  <si>
    <t>06_es - 11_es</t>
  </si>
  <si>
    <t>06_es - 15_fr</t>
  </si>
  <si>
    <t>07_es - 08_es</t>
  </si>
  <si>
    <t>07_es - 11_es</t>
  </si>
  <si>
    <t>08_es - 09_es</t>
  </si>
  <si>
    <t>08_es - 10_es</t>
  </si>
  <si>
    <t>08_es - 13_pt</t>
  </si>
  <si>
    <t>09_es - 10_es</t>
  </si>
  <si>
    <t>09_es - 102_ma</t>
  </si>
  <si>
    <t>09_es - 13_pt</t>
  </si>
  <si>
    <t>10_es - 11_es</t>
  </si>
  <si>
    <t>100_ru - 73_ee</t>
  </si>
  <si>
    <t>100_ru - 74_fi</t>
  </si>
  <si>
    <t>100_ru - 75_fi</t>
  </si>
  <si>
    <t>100_ru - 77_lt</t>
  </si>
  <si>
    <t>100_ru - 78_lv</t>
  </si>
  <si>
    <t>100_ua - 42_pl</t>
  </si>
  <si>
    <t>100_ua - 58_hu</t>
  </si>
  <si>
    <t>100_ua - 59_ro</t>
  </si>
  <si>
    <t>101_mi - 66_bg</t>
  </si>
  <si>
    <t>101_mi - 68_gr</t>
  </si>
  <si>
    <t>101_mi - 69_gr</t>
  </si>
  <si>
    <t>102_ma - 13_pt</t>
  </si>
  <si>
    <t>103_dz - 10_es</t>
  </si>
  <si>
    <t>103_dz - 16_fr</t>
  </si>
  <si>
    <t>103_dz - 98_it</t>
  </si>
  <si>
    <t>104_tn - 56_it</t>
  </si>
  <si>
    <t>105_ly - 56_it</t>
  </si>
  <si>
    <t>105_ly - 69_gr</t>
  </si>
  <si>
    <t>106_ns - 90_uk</t>
  </si>
  <si>
    <t>107_ns - 92_uk</t>
  </si>
  <si>
    <t>108_ns - 93_uk</t>
  </si>
  <si>
    <t>109_ns - 94_uk</t>
  </si>
  <si>
    <t>110_ns - 28_be</t>
  </si>
  <si>
    <t>111_ns - 30_nl</t>
  </si>
  <si>
    <t>112_ns - 31_de</t>
  </si>
  <si>
    <t>113_ns - 38_dk</t>
  </si>
  <si>
    <t>114_ns - 72_dk</t>
  </si>
  <si>
    <t>115_ns - 79_no</t>
  </si>
  <si>
    <t>116_ns - 88_se</t>
  </si>
  <si>
    <t>12_pt - 13_pt</t>
  </si>
  <si>
    <t>14_fr - 15_fr</t>
  </si>
  <si>
    <t>14_fr - 17_fr</t>
  </si>
  <si>
    <t>14_fr - 18_fr</t>
  </si>
  <si>
    <t>15_fr - 16_fr</t>
  </si>
  <si>
    <t>15_fr - 18_fr</t>
  </si>
  <si>
    <t>16_fr - 19_fr</t>
  </si>
  <si>
    <t>16_fr - 20_fr</t>
  </si>
  <si>
    <t>17_fr - 18_fr</t>
  </si>
  <si>
    <t>17_fr - 21_fr</t>
  </si>
  <si>
    <t>17_fr - 22_fr</t>
  </si>
  <si>
    <t>18_fr - 19_fr</t>
  </si>
  <si>
    <t>18_fr - 23_fr</t>
  </si>
  <si>
    <t>18_fr - 24_fr</t>
  </si>
  <si>
    <t>19_fr - 20_fr</t>
  </si>
  <si>
    <t>19_fr - 24_fr</t>
  </si>
  <si>
    <t>19_fr - 52_it</t>
  </si>
  <si>
    <t>20_fr - 24_fr</t>
  </si>
  <si>
    <t>20_fr - 25_fr</t>
  </si>
  <si>
    <t>20_fr - 47_ch</t>
  </si>
  <si>
    <t>20_fr - 48_ch</t>
  </si>
  <si>
    <t>20_fr - 52_it</t>
  </si>
  <si>
    <t>21_fr - 22_fr</t>
  </si>
  <si>
    <t>21_fr - 96_ie</t>
  </si>
  <si>
    <t>22_fr - 23_fr</t>
  </si>
  <si>
    <t>22_fr - 26_fr</t>
  </si>
  <si>
    <t>22_fr - 90_uk</t>
  </si>
  <si>
    <t>23_fr - 24_fr</t>
  </si>
  <si>
    <t>23_fr - 25_fr</t>
  </si>
  <si>
    <t>23_fr - 26_fr</t>
  </si>
  <si>
    <t>23_fr - 27_fr</t>
  </si>
  <si>
    <t>24_fr - 25_fr</t>
  </si>
  <si>
    <t>25_fr - 27_fr</t>
  </si>
  <si>
    <t>25_fr - 28_be</t>
  </si>
  <si>
    <t>25_fr - 35_de</t>
  </si>
  <si>
    <t>25_fr - 36_de</t>
  </si>
  <si>
    <t>25_fr - 47_ch</t>
  </si>
  <si>
    <t>26_fr - 27_fr</t>
  </si>
  <si>
    <t>26_fr - 28_be</t>
  </si>
  <si>
    <t>26_fr - 90_uk</t>
  </si>
  <si>
    <t>27_fr - 28_be</t>
  </si>
  <si>
    <t>28_be - 29_lu</t>
  </si>
  <si>
    <t>28_be - 30_nl</t>
  </si>
  <si>
    <t>28_be - 33_de</t>
  </si>
  <si>
    <t>28_be - 90_uk</t>
  </si>
  <si>
    <t>29_lu - 35_de</t>
  </si>
  <si>
    <t>30_nl - 31_de</t>
  </si>
  <si>
    <t>30_nl - 33_de</t>
  </si>
  <si>
    <t>30_nl - 38_dk</t>
  </si>
  <si>
    <t>30_nl - 79_no</t>
  </si>
  <si>
    <t>30_nl - 90_uk</t>
  </si>
  <si>
    <t>31_de - 32_de</t>
  </si>
  <si>
    <t>31_de - 33_de</t>
  </si>
  <si>
    <t>31_de - 35_de</t>
  </si>
  <si>
    <t>31_de - 36_de</t>
  </si>
  <si>
    <t>31_de - 37_de</t>
  </si>
  <si>
    <t>31_de - 38_dk</t>
  </si>
  <si>
    <t>31_de - 79_no</t>
  </si>
  <si>
    <t>31_de - 89_se</t>
  </si>
  <si>
    <t>32_de - 34_de</t>
  </si>
  <si>
    <t>32_de - 44_pl</t>
  </si>
  <si>
    <t>32_de - 72_dk</t>
  </si>
  <si>
    <t>33_de - 35_de</t>
  </si>
  <si>
    <t>33_de - 36_de</t>
  </si>
  <si>
    <t>34_de - 35_de</t>
  </si>
  <si>
    <t>34_de - 37_de</t>
  </si>
  <si>
    <t>34_de - 39_cz</t>
  </si>
  <si>
    <t>34_de - 44_pl</t>
  </si>
  <si>
    <t>35_de - 36_de</t>
  </si>
  <si>
    <t>35_de - 37_de</t>
  </si>
  <si>
    <t>36_de - 37_de</t>
  </si>
  <si>
    <t>36_de - 47_ch</t>
  </si>
  <si>
    <t>36_de - 49_at</t>
  </si>
  <si>
    <t>37_de - 39_cz</t>
  </si>
  <si>
    <t>37_de - 49_at</t>
  </si>
  <si>
    <t>37_de - 50_at</t>
  </si>
  <si>
    <t>38_dk - 72_dk</t>
  </si>
  <si>
    <t>38_dk - 79_no</t>
  </si>
  <si>
    <t>38_dk - 88_se</t>
  </si>
  <si>
    <t>39_cz - 40_cz</t>
  </si>
  <si>
    <t>40_cz - 43_pl</t>
  </si>
  <si>
    <t>40_cz - 46_sk</t>
  </si>
  <si>
    <t>40_cz - 51_at</t>
  </si>
  <si>
    <t>41_pl - 42_pl</t>
  </si>
  <si>
    <t>41_pl - 43_pl</t>
  </si>
  <si>
    <t>41_pl - 44_pl</t>
  </si>
  <si>
    <t>41_pl - 45_pl</t>
  </si>
  <si>
    <t>41_pl - 77_lt</t>
  </si>
  <si>
    <t>42_pl - 43_pl</t>
  </si>
  <si>
    <t>42_pl - 46_sk</t>
  </si>
  <si>
    <t>43_pl - 44_pl</t>
  </si>
  <si>
    <t>44_pl - 45_pl</t>
  </si>
  <si>
    <t>45_pl - 89_se</t>
  </si>
  <si>
    <t>46_sk - 58_hu</t>
  </si>
  <si>
    <t>47_ch - 48_ch</t>
  </si>
  <si>
    <t>47_ch - 49_at</t>
  </si>
  <si>
    <t>48_ch - 49_at</t>
  </si>
  <si>
    <t>48_ch - 52_it</t>
  </si>
  <si>
    <t>49_at - 50_at</t>
  </si>
  <si>
    <t>49_at - 52_it</t>
  </si>
  <si>
    <t>50_at - 51_at</t>
  </si>
  <si>
    <t>50_at - 57_si</t>
  </si>
  <si>
    <t>51_at - 58_hu</t>
  </si>
  <si>
    <t>52_it - 53_it</t>
  </si>
  <si>
    <t>52_it - 57_si</t>
  </si>
  <si>
    <t>53_it - 54_it</t>
  </si>
  <si>
    <t>53_it - 62_hr</t>
  </si>
  <si>
    <t>53_it - 99_fr</t>
  </si>
  <si>
    <t>54_it - 55_it</t>
  </si>
  <si>
    <t>54_it - 64_me</t>
  </si>
  <si>
    <t>54_it - 98_it</t>
  </si>
  <si>
    <t>55_it - 56_it</t>
  </si>
  <si>
    <t>55_it - 68_gr</t>
  </si>
  <si>
    <t>55_it - 70_al</t>
  </si>
  <si>
    <t>57_si - 58_hu</t>
  </si>
  <si>
    <t>57_si - 62_hr</t>
  </si>
  <si>
    <t>58_hu - 59_ro</t>
  </si>
  <si>
    <t>58_hu - 62_hr</t>
  </si>
  <si>
    <t>58_hu - 65_rs</t>
  </si>
  <si>
    <t>59_ro - 60_ro</t>
  </si>
  <si>
    <t>59_ro - 61_ro</t>
  </si>
  <si>
    <t>60_ro - 61_ro</t>
  </si>
  <si>
    <t>60_ro - 65_rs</t>
  </si>
  <si>
    <t>60_ro - 66_bg</t>
  </si>
  <si>
    <t>61_ro - 66_bg</t>
  </si>
  <si>
    <t>62_hr - 63_ba</t>
  </si>
  <si>
    <t>62_hr - 65_rs</t>
  </si>
  <si>
    <t>63_ba - 64_me</t>
  </si>
  <si>
    <t>63_ba - 65_rs</t>
  </si>
  <si>
    <t>64_me - 65_rs</t>
  </si>
  <si>
    <t>64_me - 70_al</t>
  </si>
  <si>
    <t>65_rs - 66_bg</t>
  </si>
  <si>
    <t>65_rs - 67_mk</t>
  </si>
  <si>
    <t>65_rs - 70_al</t>
  </si>
  <si>
    <t>66_bg - 67_mk</t>
  </si>
  <si>
    <t>66_bg - 68_gr</t>
  </si>
  <si>
    <t>67_mk - 68_gr</t>
  </si>
  <si>
    <t>67_mk - 70_al</t>
  </si>
  <si>
    <t>68_gr - 69_gr</t>
  </si>
  <si>
    <t>68_gr - 70_al</t>
  </si>
  <si>
    <t>72_dk - 89_se</t>
  </si>
  <si>
    <t>73_ee - 75_fi</t>
  </si>
  <si>
    <t>73_ee - 78_lv</t>
  </si>
  <si>
    <t>74_fi - 75_fi</t>
  </si>
  <si>
    <t>74_fi - 85_no</t>
  </si>
  <si>
    <t>74_fi - 86_se</t>
  </si>
  <si>
    <t>75_fi - 88_se</t>
  </si>
  <si>
    <t>77_lt - 78_lv</t>
  </si>
  <si>
    <t>77_lt - 88_se</t>
  </si>
  <si>
    <t>79_no - 80_no</t>
  </si>
  <si>
    <t>79_no - 81_no</t>
  </si>
  <si>
    <t>79_no - 93_uk</t>
  </si>
  <si>
    <t>80_no - 81_no</t>
  </si>
  <si>
    <t>80_no - 82_no</t>
  </si>
  <si>
    <t>81_no - 83_no</t>
  </si>
  <si>
    <t>82_no - 83_no</t>
  </si>
  <si>
    <t>82_no - 88_se</t>
  </si>
  <si>
    <t>83_no - 84_no</t>
  </si>
  <si>
    <t>83_no - 87_se</t>
  </si>
  <si>
    <t>84_no - 85_no</t>
  </si>
  <si>
    <t>84_no - 86_se</t>
  </si>
  <si>
    <t>84_no - 87_se</t>
  </si>
  <si>
    <t>86_se - 87_se</t>
  </si>
  <si>
    <t>87_se - 88_se</t>
  </si>
  <si>
    <t>88_se - 89_se</t>
  </si>
  <si>
    <t>90_uk - 91_uk</t>
  </si>
  <si>
    <t>90_uk - 92_uk</t>
  </si>
  <si>
    <t>91_uk - 92_uk</t>
  </si>
  <si>
    <t>92_uk - 93_uk</t>
  </si>
  <si>
    <t>92_uk - 96_ie</t>
  </si>
  <si>
    <t>93_uk - 94_uk</t>
  </si>
  <si>
    <t>93_uk - 95_uk</t>
  </si>
  <si>
    <t>95_uk - 96_ie</t>
  </si>
  <si>
    <t>98_it - 99_fr</t>
  </si>
  <si>
    <t>GW.km</t>
  </si>
  <si>
    <t>km</t>
  </si>
  <si>
    <t>Length</t>
  </si>
  <si>
    <r>
      <t xml:space="preserve">Starting Grid 
</t>
    </r>
    <r>
      <rPr>
        <i/>
        <sz val="12"/>
        <color theme="1"/>
        <rFont val="Calibri"/>
        <family val="2"/>
        <scheme val="minor"/>
      </rPr>
      <t>For the North sea and North africa connections, the values below are the starting ones assumed for the 2050 analyis, they are scenario dependant. For the other connections they represent the 2030 grid and are common to all scenarios</t>
    </r>
  </si>
  <si>
    <t>Common grid</t>
  </si>
  <si>
    <t>Extended grid</t>
  </si>
  <si>
    <t>01_es - 03_es</t>
  </si>
  <si>
    <t>02_es - 07_es</t>
  </si>
  <si>
    <t>04_es - 07_es</t>
  </si>
  <si>
    <t>05_es - 07_es</t>
  </si>
  <si>
    <t>06_es - 07_es</t>
  </si>
  <si>
    <t>07_es - 12_pt</t>
  </si>
  <si>
    <t>106_ns - 110_ns</t>
  </si>
  <si>
    <t>112_ns - 113_ns</t>
  </si>
  <si>
    <t>112_ns - 30_nl</t>
  </si>
  <si>
    <t>112_ns - 33_de</t>
  </si>
  <si>
    <t>113_ns - 30_nl</t>
  </si>
  <si>
    <t>114_ns - 116_ns</t>
  </si>
  <si>
    <t>31_de - 72_dk</t>
  </si>
  <si>
    <t>32_de - 38_dk</t>
  </si>
  <si>
    <t>32_de - 89_se</t>
  </si>
  <si>
    <t>39_cz - 44_pl</t>
  </si>
  <si>
    <t>79_no - 92_uk</t>
  </si>
  <si>
    <t>81_no - 90_uk</t>
  </si>
  <si>
    <t>2040 Additional</t>
  </si>
  <si>
    <t>2050 Additional Grid</t>
  </si>
  <si>
    <t>Table 93: Starting Grid for all scenarios in 2030</t>
  </si>
  <si>
    <t>Table 94: Transmission requirements for 2040 and all scenarios in 2050</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</si>
</sst>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 #,##0.00\ &quot;€&quot;_-;\-* #,##0.00\ &quot;€&quot;_-;_-* &quot;-&quot;??\ &quot;€&quot;_-;_-@_-"/>
    <numFmt numFmtId="43" formatCode="_-* #,##0.00\ _€_-;\-* #,##0.00\ _€_-;_-* &quot;-&quot;??\ _€_-;_-@_-"/>
    <numFmt numFmtId="164" formatCode="_-* #,##0\ _€_-;\-* #,##0\ _€_-;_-* &quot;-&quot;??\ _€_-;_-@_-"/>
    <numFmt numFmtId="165" formatCode="_(* #,##0.00_);_(* \(#,##0.00\);_(* &quot;-&quot;??_);_(@_)"/>
    <numFmt numFmtId="166" formatCode="0.0%"/>
    <numFmt numFmtId="167" formatCode="#,##0.00;\(#,##0.00\)"/>
    <numFmt numFmtId="168" formatCode="_-* #,##0.00_-;\-* #,##0.00_-;_-* &quot;-&quot;??_-;_-@_-"/>
    <numFmt numFmtId="169" formatCode="_ * #,##0.00_ ;_ * \-#,##0.00_ ;_ * &quot;-&quot;??_ ;_ @_ "/>
    <numFmt numFmtId="170" formatCode="_-&quot;£&quot;* #,##0.00_-;\-&quot;£&quot;* #,##0.00_-;_-&quot;£&quot;* &quot;-&quot;??_-;_-@_-"/>
    <numFmt numFmtId="171" formatCode="0.0"/>
    <numFmt numFmtId="172" formatCode="#,##0.0;\(#,##0.0\)"/>
    <numFmt numFmtId="173" formatCode="#,##0.000;[Red]\(#,##0.000\)"/>
  </numFmts>
  <fonts count="81">
    <font>
      <sz val="11"/>
      <color theme="1"/>
      <name val="Calibri"/>
      <family val="2"/>
      <scheme val="minor"/>
    </font>
    <font>
      <sz val="11"/>
      <color theme="1"/>
      <name val="Calibri"/>
      <family val="2"/>
      <scheme val="minor"/>
    </font>
    <font>
      <sz val="8"/>
      <color rgb="FF000000"/>
      <name val="Calibri"/>
      <family val="2"/>
    </font>
    <font>
      <b/>
      <i/>
      <sz val="8"/>
      <color rgb="FF000000"/>
      <name val="Calibri"/>
      <family val="2"/>
    </font>
    <font>
      <i/>
      <sz val="8"/>
      <color rgb="FF000000"/>
      <name val="Calibri"/>
      <family val="2"/>
    </font>
    <font>
      <sz val="10"/>
      <name val="Arial"/>
      <family val="2"/>
      <charset val="238"/>
    </font>
    <font>
      <sz val="12"/>
      <color theme="1"/>
      <name val="Calibri"/>
      <family val="2"/>
      <scheme val="minor"/>
    </font>
    <font>
      <sz val="10"/>
      <name val="MS Sans Serif"/>
      <family val="2"/>
    </font>
    <font>
      <b/>
      <sz val="10"/>
      <name val="Arial"/>
      <family val="2"/>
      <charset val="238"/>
    </font>
    <font>
      <sz val="11"/>
      <color theme="4"/>
      <name val="Calibri"/>
      <family val="2"/>
      <scheme val="minor"/>
    </font>
    <font>
      <b/>
      <sz val="8"/>
      <color rgb="FF000000"/>
      <name val="Calibri"/>
      <family val="2"/>
    </font>
    <font>
      <b/>
      <sz val="11"/>
      <color theme="1"/>
      <name val="Calibri"/>
      <family val="2"/>
      <scheme val="minor"/>
    </font>
    <font>
      <sz val="11"/>
      <color rgb="FF000000"/>
      <name val="Calibri"/>
      <family val="2"/>
    </font>
    <font>
      <b/>
      <sz val="8"/>
      <color rgb="FF000000"/>
      <name val="Symbol"/>
      <family val="1"/>
      <charset val="2"/>
    </font>
    <font>
      <b/>
      <sz val="14"/>
      <color theme="1"/>
      <name val="Calibri"/>
      <family val="2"/>
      <scheme val="minor"/>
    </font>
    <font>
      <sz val="10"/>
      <color theme="1"/>
      <name val="Calibri"/>
      <family val="2"/>
      <scheme val="minor"/>
    </font>
    <font>
      <b/>
      <sz val="16"/>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theme="1"/>
      <name val="Arial"/>
      <family val="2"/>
    </font>
    <font>
      <sz val="10"/>
      <name val="Arial"/>
      <family val="2"/>
    </font>
    <font>
      <sz val="11"/>
      <color indexed="20"/>
      <name val="Calibri"/>
      <family val="2"/>
    </font>
    <font>
      <u/>
      <sz val="11"/>
      <color theme="10"/>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3"/>
      <name val="Tms Rmn"/>
    </font>
    <font>
      <b/>
      <sz val="11"/>
      <color indexed="56"/>
      <name val="Calibri"/>
      <family val="2"/>
    </font>
    <font>
      <sz val="11"/>
      <color indexed="62"/>
      <name val="Calibri"/>
      <family val="2"/>
    </font>
    <font>
      <u/>
      <sz val="11"/>
      <color theme="11"/>
      <name val="Calibri"/>
      <family val="2"/>
      <scheme val="minor"/>
    </font>
    <font>
      <u/>
      <sz val="12"/>
      <color indexed="12"/>
      <name val="Tms Rmn"/>
    </font>
    <font>
      <sz val="11"/>
      <color indexed="60"/>
      <name val="Calibri"/>
      <family val="2"/>
    </font>
    <font>
      <sz val="11"/>
      <name val="Arial"/>
      <family val="2"/>
    </font>
    <font>
      <sz val="12"/>
      <name val="Tms Rmn"/>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Verdana"/>
      <family val="2"/>
    </font>
    <font>
      <sz val="10"/>
      <color indexed="8"/>
      <name val="Arial"/>
      <family val="2"/>
    </font>
    <font>
      <b/>
      <sz val="12"/>
      <name val="Arial"/>
      <family val="2"/>
    </font>
    <font>
      <sz val="10"/>
      <color theme="1"/>
      <name val="Arial"/>
      <family val="2"/>
    </font>
    <font>
      <sz val="11"/>
      <color theme="1"/>
      <name val="Calibri"/>
      <family val="2"/>
      <charset val="238"/>
      <scheme val="minor"/>
    </font>
    <font>
      <b/>
      <sz val="10"/>
      <name val="Arial"/>
      <family val="2"/>
    </font>
    <font>
      <sz val="10"/>
      <name val="Tms Rmn"/>
    </font>
    <font>
      <sz val="12"/>
      <color theme="1"/>
      <name val="Times New Roman"/>
      <family val="2"/>
    </font>
    <font>
      <sz val="9"/>
      <name val="Geneva"/>
      <family val="2"/>
    </font>
    <font>
      <sz val="8"/>
      <color indexed="9"/>
      <name val="Arial"/>
      <family val="2"/>
    </font>
    <font>
      <b/>
      <sz val="8"/>
      <name val="Arial"/>
      <family val="2"/>
    </font>
    <font>
      <b/>
      <sz val="12"/>
      <name val="Arial"/>
      <family val="2"/>
      <charset val="238"/>
    </font>
    <font>
      <sz val="8"/>
      <color indexed="9"/>
      <name val="Arial"/>
      <family val="2"/>
      <charset val="238"/>
    </font>
    <font>
      <b/>
      <sz val="8"/>
      <name val="Arial"/>
      <family val="2"/>
      <charset val="238"/>
    </font>
    <font>
      <b/>
      <sz val="11"/>
      <color indexed="8"/>
      <name val="Calibri"/>
      <family val="2"/>
    </font>
    <font>
      <sz val="12"/>
      <color indexed="8"/>
      <name val="TimesNewRomanPS"/>
    </font>
    <font>
      <b/>
      <u/>
      <sz val="11"/>
      <color theme="1"/>
      <name val="Calibri"/>
      <family val="2"/>
      <scheme val="minor"/>
    </font>
    <font>
      <b/>
      <sz val="14"/>
      <color rgb="FFFF0000"/>
      <name val="Calibri"/>
      <family val="2"/>
      <scheme val="minor"/>
    </font>
    <font>
      <i/>
      <sz val="12"/>
      <color theme="1"/>
      <name val="Calibri"/>
      <family val="2"/>
      <scheme val="minor"/>
    </font>
    <font>
      <b/>
      <i/>
      <sz val="11"/>
      <color rgb="FF000000"/>
      <name val="Calibri"/>
      <family val="2"/>
    </font>
    <font>
      <b/>
      <sz val="11"/>
      <color rgb="FF000000"/>
      <name val="Calibri"/>
      <family val="2"/>
    </font>
    <font>
      <b/>
      <sz val="10"/>
      <color theme="1"/>
      <name val="Calibri"/>
      <family val="2"/>
      <scheme val="minor"/>
    </font>
    <font>
      <b/>
      <sz val="12"/>
      <color theme="1"/>
      <name val="Calibri"/>
      <family val="2"/>
      <scheme val="minor"/>
    </font>
    <font>
      <b/>
      <u/>
      <sz val="14"/>
      <color theme="1"/>
      <name val="Calibri"/>
      <family val="2"/>
      <scheme val="minor"/>
    </font>
    <font>
      <b/>
      <u/>
      <sz val="16"/>
      <color theme="1"/>
      <name val="Calibri"/>
      <family val="2"/>
      <scheme val="minor"/>
    </font>
  </fonts>
  <fills count="64">
    <fill>
      <patternFill patternType="none"/>
    </fill>
    <fill>
      <patternFill patternType="gray125"/>
    </fill>
    <fill>
      <patternFill patternType="solid">
        <fgColor rgb="FFFFFFFF"/>
        <bgColor indexed="64"/>
      </patternFill>
    </fill>
    <fill>
      <patternFill patternType="solid">
        <fgColor rgb="FFDBE5F1"/>
        <bgColor indexed="64"/>
      </patternFill>
    </fill>
    <fill>
      <patternFill patternType="solid">
        <fgColor indexed="63"/>
        <bgColor indexed="64"/>
      </patternFill>
    </fill>
    <fill>
      <patternFill patternType="solid">
        <fgColor rgb="FFFF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63"/>
      </patternFill>
    </fill>
    <fill>
      <patternFill patternType="solid">
        <fgColor indexed="62"/>
        <bgColor indexed="64"/>
      </patternFill>
    </fill>
    <fill>
      <patternFill patternType="solid">
        <fgColor indexed="61"/>
        <bgColor indexed="64"/>
      </patternFill>
    </fill>
    <fill>
      <patternFill patternType="solid">
        <fgColor indexed="9"/>
        <bgColor indexed="9"/>
      </patternFill>
    </fill>
    <fill>
      <patternFill patternType="solid">
        <fgColor theme="4" tint="0.79998168889431442"/>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right style="medium">
        <color theme="4"/>
      </right>
      <top style="medium">
        <color theme="4"/>
      </top>
      <bottom style="medium">
        <color theme="4"/>
      </bottom>
      <diagonal/>
    </border>
    <border>
      <left/>
      <right/>
      <top style="medium">
        <color theme="4"/>
      </top>
      <bottom style="medium">
        <color theme="4"/>
      </bottom>
      <diagonal/>
    </border>
    <border>
      <left style="medium">
        <color theme="4"/>
      </left>
      <right style="medium">
        <color rgb="FF4F81BD"/>
      </right>
      <top style="medium">
        <color theme="4"/>
      </top>
      <bottom style="medium">
        <color theme="4"/>
      </bottom>
      <diagonal/>
    </border>
    <border>
      <left/>
      <right style="medium">
        <color theme="4"/>
      </right>
      <top/>
      <bottom style="medium">
        <color theme="4"/>
      </bottom>
      <diagonal/>
    </border>
    <border>
      <left/>
      <right/>
      <top/>
      <bottom style="medium">
        <color theme="4"/>
      </bottom>
      <diagonal/>
    </border>
    <border>
      <left style="medium">
        <color theme="4"/>
      </left>
      <right style="medium">
        <color rgb="FF4F81BD"/>
      </right>
      <top/>
      <bottom style="medium">
        <color theme="4"/>
      </bottom>
      <diagonal/>
    </border>
    <border>
      <left/>
      <right style="medium">
        <color theme="4"/>
      </right>
      <top/>
      <bottom/>
      <diagonal/>
    </border>
    <border>
      <left style="medium">
        <color theme="4"/>
      </left>
      <right style="medium">
        <color rgb="FF4F81BD"/>
      </right>
      <top/>
      <bottom/>
      <diagonal/>
    </border>
    <border>
      <left/>
      <right style="medium">
        <color theme="4"/>
      </right>
      <top/>
      <bottom style="medium">
        <color rgb="FF4F81BD"/>
      </bottom>
      <diagonal/>
    </border>
    <border>
      <left/>
      <right/>
      <top/>
      <bottom style="medium">
        <color rgb="FF4F81BD"/>
      </bottom>
      <diagonal/>
    </border>
    <border>
      <left style="medium">
        <color theme="4"/>
      </left>
      <right style="medium">
        <color theme="4"/>
      </right>
      <top/>
      <bottom style="medium">
        <color rgb="FF4F81BD"/>
      </bottom>
      <diagonal/>
    </border>
    <border>
      <left/>
      <right style="medium">
        <color theme="4"/>
      </right>
      <top style="medium">
        <color theme="4"/>
      </top>
      <bottom style="medium">
        <color rgb="FF4F81BD"/>
      </bottom>
      <diagonal/>
    </border>
    <border>
      <left/>
      <right/>
      <top style="medium">
        <color theme="4"/>
      </top>
      <bottom style="medium">
        <color rgb="FF4F81BD"/>
      </bottom>
      <diagonal/>
    </border>
    <border>
      <left style="medium">
        <color theme="4"/>
      </left>
      <right style="medium">
        <color theme="4"/>
      </right>
      <top style="medium">
        <color theme="4"/>
      </top>
      <bottom style="medium">
        <color rgb="FF4F81BD"/>
      </bottom>
      <diagonal/>
    </border>
    <border>
      <left style="medium">
        <color theme="4"/>
      </left>
      <right/>
      <top style="medium">
        <color theme="4"/>
      </top>
      <bottom style="medium">
        <color theme="4"/>
      </bottom>
      <diagonal/>
    </border>
    <border>
      <left style="medium">
        <color theme="4"/>
      </left>
      <right/>
      <top/>
      <bottom style="medium">
        <color theme="4"/>
      </bottom>
      <diagonal/>
    </border>
    <border>
      <left style="medium">
        <color theme="4"/>
      </left>
      <right style="medium">
        <color theme="4"/>
      </right>
      <top/>
      <bottom/>
      <diagonal/>
    </border>
    <border>
      <left style="medium">
        <color theme="4"/>
      </left>
      <right/>
      <top style="medium">
        <color theme="4"/>
      </top>
      <bottom style="medium">
        <color rgb="FF4F81BD"/>
      </bottom>
      <diagonal/>
    </border>
    <border>
      <left style="medium">
        <color theme="4"/>
      </left>
      <right style="medium">
        <color theme="4"/>
      </right>
      <top style="medium">
        <color theme="8" tint="-0.24994659260841701"/>
      </top>
      <bottom style="medium">
        <color theme="4"/>
      </bottom>
      <diagonal/>
    </border>
    <border>
      <left/>
      <right/>
      <top style="medium">
        <color rgb="FF4F81BD"/>
      </top>
      <bottom style="medium">
        <color theme="4"/>
      </bottom>
      <diagonal/>
    </border>
    <border>
      <left/>
      <right style="medium">
        <color theme="4"/>
      </right>
      <top style="medium">
        <color rgb="FF4F81BD"/>
      </top>
      <bottom style="medium">
        <color theme="4"/>
      </bottom>
      <diagonal/>
    </border>
    <border>
      <left style="medium">
        <color theme="4"/>
      </left>
      <right style="medium">
        <color theme="4"/>
      </right>
      <top style="medium">
        <color theme="4"/>
      </top>
      <bottom style="medium">
        <color theme="4"/>
      </bottom>
      <diagonal/>
    </border>
    <border>
      <left style="medium">
        <color theme="4"/>
      </left>
      <right style="medium">
        <color theme="4"/>
      </right>
      <top/>
      <bottom style="medium">
        <color theme="4"/>
      </bottom>
      <diagonal/>
    </border>
    <border>
      <left style="medium">
        <color theme="4"/>
      </left>
      <right/>
      <top/>
      <bottom style="medium">
        <color rgb="FF4F81BD"/>
      </bottom>
      <diagonal/>
    </border>
    <border>
      <left style="medium">
        <color theme="4"/>
      </left>
      <right/>
      <top/>
      <bottom/>
      <diagonal/>
    </border>
    <border>
      <left style="medium">
        <color rgb="FF4F81BD"/>
      </left>
      <right/>
      <top style="medium">
        <color rgb="FF4F81BD"/>
      </top>
      <bottom style="medium">
        <color theme="4"/>
      </bottom>
      <diagonal/>
    </border>
    <border>
      <left style="medium">
        <color theme="4"/>
      </left>
      <right/>
      <top style="medium">
        <color rgb="FF4F81BD"/>
      </top>
      <bottom style="medium">
        <color theme="4"/>
      </bottom>
      <diagonal/>
    </border>
    <border>
      <left style="medium">
        <color theme="4"/>
      </left>
      <right/>
      <top style="medium">
        <color theme="4"/>
      </top>
      <bottom/>
      <diagonal/>
    </border>
    <border>
      <left style="medium">
        <color theme="4"/>
      </left>
      <right style="medium">
        <color rgb="FF4F81BD"/>
      </right>
      <top style="medium">
        <color theme="8" tint="-0.24994659260841701"/>
      </top>
      <bottom style="medium">
        <color theme="4"/>
      </bottom>
      <diagonal/>
    </border>
    <border>
      <left/>
      <right style="medium">
        <color rgb="FF4F81BD"/>
      </right>
      <top/>
      <bottom/>
      <diagonal/>
    </border>
    <border>
      <left/>
      <right style="medium">
        <color rgb="FF4F81BD"/>
      </right>
      <top style="medium">
        <color theme="8" tint="-0.24994659260841701"/>
      </top>
      <bottom/>
      <diagonal/>
    </border>
    <border>
      <left style="medium">
        <color rgb="FF4F81BD"/>
      </left>
      <right/>
      <top style="medium">
        <color rgb="FF4F81BD"/>
      </top>
      <bottom/>
      <diagonal/>
    </border>
    <border>
      <left/>
      <right/>
      <top style="medium">
        <color rgb="FF4F81BD"/>
      </top>
      <bottom/>
      <diagonal/>
    </border>
    <border>
      <left style="medium">
        <color theme="4"/>
      </left>
      <right style="medium">
        <color theme="4"/>
      </right>
      <top style="medium">
        <color theme="4"/>
      </top>
      <bottom/>
      <diagonal/>
    </border>
    <border>
      <left/>
      <right style="medium">
        <color theme="4"/>
      </right>
      <top style="medium">
        <color rgb="FF4F81BD"/>
      </top>
      <bottom style="medium">
        <color rgb="FF4F81BD"/>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8"/>
      </left>
      <right/>
      <top/>
      <bottom/>
      <diagonal/>
    </border>
    <border>
      <left style="medium">
        <color indexed="64"/>
      </left>
      <right style="medium">
        <color indexed="64"/>
      </right>
      <top style="medium">
        <color indexed="64"/>
      </top>
      <bottom/>
      <diagonal/>
    </border>
    <border>
      <left/>
      <right style="thin">
        <color indexed="64"/>
      </right>
      <top/>
      <bottom/>
      <diagonal/>
    </border>
    <border>
      <left/>
      <right style="medium">
        <color theme="4"/>
      </right>
      <top style="medium">
        <color theme="4"/>
      </top>
      <bottom/>
      <diagonal/>
    </border>
    <border>
      <left/>
      <right/>
      <top style="medium">
        <color theme="4"/>
      </top>
      <bottom/>
      <diagonal/>
    </border>
    <border>
      <left style="medium">
        <color theme="4"/>
      </left>
      <right style="medium">
        <color theme="4"/>
      </right>
      <top style="medium">
        <color rgb="FF4F81BD"/>
      </top>
      <bottom style="medium">
        <color theme="4"/>
      </bottom>
      <diagonal/>
    </border>
    <border>
      <left style="medium">
        <color theme="4"/>
      </left>
      <right style="medium">
        <color rgb="FF4F81BD"/>
      </right>
      <top style="medium">
        <color theme="4"/>
      </top>
      <bottom/>
      <diagonal/>
    </border>
  </borders>
  <cellStyleXfs count="36484">
    <xf numFmtId="0" fontId="0" fillId="0" borderId="0"/>
    <xf numFmtId="0" fontId="1" fillId="0" borderId="0"/>
    <xf numFmtId="0" fontId="5" fillId="0" borderId="0"/>
    <xf numFmtId="0" fontId="6" fillId="0" borderId="0"/>
    <xf numFmtId="0" fontId="7" fillId="0" borderId="0"/>
    <xf numFmtId="0" fontId="5" fillId="0" borderId="0"/>
    <xf numFmtId="0" fontId="5" fillId="0" borderId="0"/>
    <xf numFmtId="0" fontId="8" fillId="4" borderId="1" applyNumberFormat="0" applyProtection="0">
      <alignment horizontal="right"/>
    </xf>
    <xf numFmtId="1" fontId="5" fillId="0" borderId="1" applyFill="0" applyProtection="0">
      <alignment horizontal="right" vertical="top" wrapText="1"/>
    </xf>
    <xf numFmtId="2" fontId="5" fillId="0" borderId="1" applyFill="0" applyProtection="0">
      <alignment horizontal="right" vertical="top" wrapText="1"/>
    </xf>
    <xf numFmtId="0" fontId="5" fillId="0" borderId="1" applyFill="0" applyProtection="0">
      <alignment horizontal="right" vertical="top" wrapText="1"/>
    </xf>
    <xf numFmtId="49" fontId="5" fillId="0" borderId="1" applyFill="0" applyProtection="0">
      <alignment horizontal="right" vertical="top" wrapText="1"/>
    </xf>
    <xf numFmtId="0" fontId="8" fillId="4" borderId="1" applyNumberFormat="0" applyProtection="0">
      <alignment horizontal="right"/>
    </xf>
    <xf numFmtId="1" fontId="5" fillId="0" borderId="1" applyFill="0" applyProtection="0">
      <alignment horizontal="right" vertical="top" wrapText="1"/>
    </xf>
    <xf numFmtId="0" fontId="5" fillId="0" borderId="1" applyFill="0" applyProtection="0">
      <alignment horizontal="right" vertical="top" wrapText="1"/>
    </xf>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8" fillId="0" borderId="51" applyNumberFormat="0" applyFill="0" applyAlignment="0" applyProtection="0"/>
    <xf numFmtId="0" fontId="19" fillId="0" borderId="52" applyNumberFormat="0" applyFill="0" applyAlignment="0" applyProtection="0"/>
    <xf numFmtId="0" fontId="20" fillId="0" borderId="53" applyNumberFormat="0" applyFill="0" applyAlignment="0" applyProtection="0"/>
    <xf numFmtId="0" fontId="20" fillId="0" borderId="0" applyNumberFormat="0" applyFill="0" applyBorder="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54" applyNumberFormat="0" applyAlignment="0" applyProtection="0"/>
    <xf numFmtId="0" fontId="25" fillId="10" borderId="55" applyNumberFormat="0" applyAlignment="0" applyProtection="0"/>
    <xf numFmtId="0" fontId="27" fillId="0" borderId="56" applyNumberFormat="0" applyFill="0" applyAlignment="0" applyProtection="0"/>
    <xf numFmtId="0" fontId="28" fillId="11" borderId="57" applyNumberFormat="0" applyAlignment="0" applyProtection="0"/>
    <xf numFmtId="0" fontId="29" fillId="0" borderId="0" applyNumberFormat="0" applyFill="0" applyBorder="0" applyAlignment="0" applyProtection="0"/>
    <xf numFmtId="0" fontId="1" fillId="12" borderId="58" applyNumberFormat="0" applyFont="0" applyAlignment="0" applyProtection="0"/>
    <xf numFmtId="0" fontId="11" fillId="0" borderId="59" applyNumberFormat="0" applyFill="0" applyAlignment="0" applyProtection="0"/>
    <xf numFmtId="0" fontId="3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1" fillId="36" borderId="0" applyNumberFormat="0" applyBorder="0" applyAlignment="0" applyProtection="0"/>
    <xf numFmtId="0" fontId="21" fillId="6" borderId="0" applyNumberFormat="0" applyBorder="0" applyAlignment="0" applyProtection="0"/>
    <xf numFmtId="0" fontId="20" fillId="0" borderId="53" applyNumberFormat="0" applyFill="0" applyAlignment="0" applyProtection="0"/>
    <xf numFmtId="0" fontId="22" fillId="7"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1" fillId="0" borderId="59" applyNumberFormat="0" applyFill="0" applyAlignment="0" applyProtection="0"/>
    <xf numFmtId="0" fontId="31" fillId="13" borderId="0" applyNumberFormat="0" applyBorder="0" applyAlignment="0" applyProtection="0"/>
    <xf numFmtId="0" fontId="31" fillId="17" borderId="0" applyNumberFormat="0" applyBorder="0" applyAlignment="0" applyProtection="0"/>
    <xf numFmtId="0" fontId="23" fillId="8" borderId="0" applyNumberFormat="0" applyBorder="0" applyAlignment="0" applyProtection="0"/>
    <xf numFmtId="0" fontId="19" fillId="0" borderId="52" applyNumberFormat="0" applyFill="0" applyAlignment="0" applyProtection="0"/>
    <xf numFmtId="0" fontId="20" fillId="0" borderId="0" applyNumberFormat="0" applyFill="0" applyBorder="0" applyAlignment="0" applyProtection="0"/>
    <xf numFmtId="0" fontId="18" fillId="0" borderId="51" applyNumberFormat="0" applyFill="0" applyAlignment="0" applyProtection="0"/>
    <xf numFmtId="0" fontId="24" fillId="9" borderId="54" applyNumberFormat="0" applyAlignment="0" applyProtection="0"/>
    <xf numFmtId="0" fontId="28" fillId="11" borderId="57" applyNumberFormat="0" applyAlignment="0" applyProtection="0"/>
    <xf numFmtId="0" fontId="1" fillId="18" borderId="0" applyNumberFormat="0" applyBorder="0" applyAlignment="0" applyProtection="0"/>
    <xf numFmtId="0" fontId="1" fillId="15" borderId="0" applyNumberFormat="0" applyBorder="0" applyAlignment="0" applyProtection="0"/>
    <xf numFmtId="0" fontId="33" fillId="0" borderId="0"/>
    <xf numFmtId="0" fontId="1" fillId="22" borderId="0" applyNumberFormat="0" applyBorder="0" applyAlignment="0" applyProtection="0"/>
    <xf numFmtId="0" fontId="25" fillId="10" borderId="55" applyNumberFormat="0" applyAlignment="0" applyProtection="0"/>
    <xf numFmtId="0" fontId="1" fillId="14" borderId="0" applyNumberFormat="0" applyBorder="0" applyAlignment="0" applyProtection="0"/>
    <xf numFmtId="0" fontId="1" fillId="19" borderId="0" applyNumberFormat="0" applyBorder="0" applyAlignment="0" applyProtection="0"/>
    <xf numFmtId="0" fontId="31" fillId="36" borderId="0" applyNumberFormat="0" applyBorder="0" applyAlignment="0" applyProtection="0"/>
    <xf numFmtId="0" fontId="36" fillId="46" borderId="0" applyNumberFormat="0" applyBorder="0" applyAlignment="0" applyProtection="0"/>
    <xf numFmtId="0" fontId="27" fillId="0" borderId="56" applyNumberFormat="0" applyFill="0" applyAlignment="0" applyProtection="0"/>
    <xf numFmtId="0" fontId="36" fillId="4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36" fillId="43" borderId="0" applyNumberFormat="0" applyBorder="0" applyAlignment="0" applyProtection="0"/>
    <xf numFmtId="0" fontId="31" fillId="24" borderId="0" applyNumberFormat="0" applyBorder="0" applyAlignment="0" applyProtection="0"/>
    <xf numFmtId="0" fontId="17" fillId="0" borderId="0" applyNumberFormat="0" applyFill="0" applyBorder="0" applyAlignment="0" applyProtection="0"/>
    <xf numFmtId="0" fontId="1" fillId="30" borderId="0" applyNumberFormat="0" applyBorder="0" applyAlignment="0" applyProtection="0"/>
    <xf numFmtId="43" fontId="1" fillId="0" borderId="0" applyFont="0" applyFill="0" applyBorder="0" applyAlignment="0" applyProtection="0"/>
    <xf numFmtId="0" fontId="26" fillId="10" borderId="54" applyNumberFormat="0" applyAlignment="0" applyProtection="0"/>
    <xf numFmtId="0" fontId="1" fillId="12" borderId="58" applyNumberFormat="0" applyFont="0" applyAlignment="0" applyProtection="0"/>
    <xf numFmtId="0" fontId="31" fillId="21" borderId="0" applyNumberFormat="0" applyBorder="0" applyAlignment="0" applyProtection="0"/>
    <xf numFmtId="0" fontId="31" fillId="20" borderId="0" applyNumberFormat="0" applyBorder="0" applyAlignment="0" applyProtection="0"/>
    <xf numFmtId="165" fontId="1" fillId="0" borderId="0" applyFont="0" applyFill="0" applyBorder="0" applyAlignment="0" applyProtection="0"/>
    <xf numFmtId="0" fontId="36" fillId="42" borderId="0" applyNumberFormat="0" applyBorder="0" applyAlignment="0" applyProtection="0"/>
    <xf numFmtId="0" fontId="31" fillId="25" borderId="0" applyNumberFormat="0" applyBorder="0" applyAlignment="0" applyProtection="0"/>
    <xf numFmtId="0" fontId="31" fillId="16" borderId="0" applyNumberFormat="0" applyBorder="0" applyAlignment="0" applyProtection="0"/>
    <xf numFmtId="0" fontId="31" fillId="29"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35" borderId="0" applyNumberFormat="0" applyBorder="0" applyAlignment="0" applyProtection="0"/>
    <xf numFmtId="0" fontId="31" fillId="28" borderId="0" applyNumberFormat="0" applyBorder="0" applyAlignment="0" applyProtection="0"/>
    <xf numFmtId="0" fontId="36" fillId="45" borderId="0" applyNumberFormat="0" applyBorder="0" applyAlignment="0" applyProtection="0"/>
    <xf numFmtId="0" fontId="36" fillId="39" borderId="0" applyNumberFormat="0" applyBorder="0" applyAlignment="0" applyProtection="0"/>
    <xf numFmtId="0" fontId="1" fillId="34" borderId="0" applyNumberFormat="0" applyBorder="0" applyAlignment="0" applyProtection="0"/>
    <xf numFmtId="0" fontId="1" fillId="27" borderId="0" applyNumberFormat="0" applyBorder="0" applyAlignment="0" applyProtection="0"/>
    <xf numFmtId="0" fontId="36" fillId="44" borderId="0" applyNumberFormat="0" applyBorder="0" applyAlignment="0" applyProtection="0"/>
    <xf numFmtId="0" fontId="36" fillId="37" borderId="0" applyNumberFormat="0" applyBorder="0" applyAlignment="0" applyProtection="0"/>
    <xf numFmtId="0" fontId="31" fillId="33" borderId="0" applyNumberFormat="0" applyBorder="0" applyAlignment="0" applyProtection="0"/>
    <xf numFmtId="0" fontId="1" fillId="26" borderId="0" applyNumberFormat="0" applyBorder="0" applyAlignment="0" applyProtection="0"/>
    <xf numFmtId="0" fontId="36" fillId="43" borderId="0" applyNumberFormat="0" applyBorder="0" applyAlignment="0" applyProtection="0"/>
    <xf numFmtId="0" fontId="36" fillId="38" borderId="0" applyNumberFormat="0" applyBorder="0" applyAlignment="0" applyProtection="0"/>
    <xf numFmtId="0" fontId="31" fillId="32" borderId="0" applyNumberFormat="0" applyBorder="0" applyAlignment="0" applyProtection="0"/>
    <xf numFmtId="0" fontId="37" fillId="47" borderId="0" applyNumberFormat="0" applyBorder="0" applyAlignment="0" applyProtection="0"/>
    <xf numFmtId="0" fontId="37" fillId="44" borderId="0" applyNumberFormat="0" applyBorder="0" applyAlignment="0" applyProtection="0"/>
    <xf numFmtId="0" fontId="37" fillId="45" borderId="0" applyNumberFormat="0" applyBorder="0" applyAlignment="0" applyProtection="0"/>
    <xf numFmtId="0" fontId="37" fillId="48" borderId="0" applyNumberFormat="0" applyBorder="0" applyAlignment="0" applyProtection="0"/>
    <xf numFmtId="0" fontId="37" fillId="49" borderId="0" applyNumberFormat="0" applyBorder="0" applyAlignment="0" applyProtection="0"/>
    <xf numFmtId="0" fontId="37" fillId="50" borderId="0" applyNumberFormat="0" applyBorder="0" applyAlignment="0" applyProtection="0"/>
    <xf numFmtId="0" fontId="38" fillId="39" borderId="0" applyNumberFormat="0" applyBorder="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40" fillId="52" borderId="61" applyNumberFormat="0" applyAlignment="0" applyProtection="0"/>
    <xf numFmtId="0" fontId="41" fillId="0" borderId="62" applyNumberFormat="0" applyFill="0" applyAlignment="0" applyProtection="0"/>
    <xf numFmtId="167" fontId="42"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168" fontId="33" fillId="0" borderId="0" applyFont="0" applyFill="0" applyBorder="0" applyAlignment="0" applyProtection="0"/>
    <xf numFmtId="43" fontId="36" fillId="0" borderId="0" applyFont="0" applyFill="0" applyBorder="0" applyAlignment="0" applyProtection="0"/>
    <xf numFmtId="168" fontId="33"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43" fillId="0" borderId="0" applyNumberFormat="0" applyFill="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48" borderId="0" applyNumberFormat="0" applyBorder="0" applyAlignment="0" applyProtection="0"/>
    <xf numFmtId="0" fontId="37" fillId="49" borderId="0" applyNumberFormat="0" applyBorder="0" applyAlignment="0" applyProtection="0"/>
    <xf numFmtId="0" fontId="37" fillId="57" borderId="0" applyNumberFormat="0" applyBorder="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6" fillId="0" borderId="0" applyNumberFormat="0" applyFill="0" applyBorder="0" applyAlignment="0" applyProtection="0">
      <alignment vertical="top"/>
      <protection locked="0"/>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3" fontId="36" fillId="0" borderId="0" applyFont="0" applyFill="0" applyBorder="0" applyAlignment="0" applyProtection="0"/>
    <xf numFmtId="170" fontId="1" fillId="0" borderId="0" applyFont="0" applyFill="0" applyBorder="0" applyAlignment="0" applyProtection="0"/>
    <xf numFmtId="0" fontId="47" fillId="58" borderId="0" applyNumberFormat="0" applyBorder="0" applyAlignment="0" applyProtection="0"/>
    <xf numFmtId="0" fontId="47" fillId="58" borderId="0" applyNumberFormat="0" applyBorder="0" applyAlignment="0" applyProtection="0"/>
    <xf numFmtId="0" fontId="33" fillId="0" borderId="0"/>
    <xf numFmtId="0" fontId="33" fillId="0" borderId="0"/>
    <xf numFmtId="0" fontId="48" fillId="0" borderId="0"/>
    <xf numFmtId="0" fontId="48" fillId="0" borderId="0"/>
    <xf numFmtId="0" fontId="33" fillId="0" borderId="0"/>
    <xf numFmtId="0" fontId="33" fillId="0" borderId="0"/>
    <xf numFmtId="0" fontId="33" fillId="0" borderId="0"/>
    <xf numFmtId="0" fontId="49" fillId="0" borderId="0"/>
    <xf numFmtId="0" fontId="33" fillId="0" borderId="0"/>
    <xf numFmtId="0" fontId="33" fillId="0" borderId="0"/>
    <xf numFmtId="0" fontId="1" fillId="0" borderId="0"/>
    <xf numFmtId="0" fontId="1" fillId="0" borderId="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9" fontId="33" fillId="0" borderId="0" applyFont="0" applyFill="0" applyBorder="0" applyAlignment="0" applyProtection="0"/>
    <xf numFmtId="9" fontId="4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1" fillId="0" borderId="0"/>
    <xf numFmtId="2" fontId="33" fillId="0" borderId="1" applyFill="0" applyProtection="0">
      <alignment horizontal="right" vertical="top" wrapText="1"/>
    </xf>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5" applyNumberFormat="0" applyFill="0" applyAlignment="0" applyProtection="0"/>
    <xf numFmtId="0" fontId="55" fillId="0" borderId="66"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1"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170" fontId="1" fillId="0" borderId="0" applyFont="0" applyFill="0" applyBorder="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9" fillId="51" borderId="60" applyNumberFormat="0" applyAlignment="0" applyProtection="0"/>
    <xf numFmtId="0" fontId="50" fillId="51" borderId="64" applyNumberFormat="0" applyAlignment="0" applyProtection="0"/>
    <xf numFmtId="0" fontId="50" fillId="51" borderId="64" applyNumberForma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50" fillId="51" borderId="64" applyNumberForma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9" fillId="51" borderId="60" applyNumberFormat="0" applyAlignment="0" applyProtection="0"/>
    <xf numFmtId="0" fontId="39" fillId="51" borderId="60" applyNumberFormat="0" applyAlignment="0" applyProtection="0"/>
    <xf numFmtId="0" fontId="33" fillId="53" borderId="63" applyNumberFormat="0" applyFont="0" applyAlignment="0" applyProtection="0"/>
    <xf numFmtId="0" fontId="33" fillId="53" borderId="63" applyNumberFormat="0" applyFont="0" applyAlignment="0" applyProtection="0"/>
    <xf numFmtId="0" fontId="50" fillId="51" borderId="64" applyNumberFormat="0" applyAlignment="0" applyProtection="0"/>
    <xf numFmtId="0" fontId="44" fillId="42" borderId="60" applyNumberForma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9" fillId="51" borderId="60" applyNumberFormat="0" applyAlignment="0" applyProtection="0"/>
    <xf numFmtId="0" fontId="33" fillId="53" borderId="63" applyNumberFormat="0" applyFont="0" applyAlignment="0" applyProtection="0"/>
    <xf numFmtId="0" fontId="33" fillId="53" borderId="63" applyNumberFormat="0" applyFont="0" applyAlignment="0" applyProtection="0"/>
    <xf numFmtId="0" fontId="50" fillId="51" borderId="64" applyNumberFormat="0" applyAlignment="0" applyProtection="0"/>
    <xf numFmtId="0" fontId="33" fillId="53" borderId="63" applyNumberFormat="0" applyFont="0" applyAlignment="0" applyProtection="0"/>
    <xf numFmtId="0" fontId="33" fillId="53" borderId="63" applyNumberFormat="0" applyFont="0" applyAlignment="0" applyProtection="0"/>
    <xf numFmtId="0" fontId="39" fillId="51" borderId="60" applyNumberFormat="0" applyAlignment="0" applyProtection="0"/>
    <xf numFmtId="0" fontId="44" fillId="42" borderId="60" applyNumberFormat="0" applyAlignment="0" applyProtection="0"/>
    <xf numFmtId="0" fontId="33" fillId="53" borderId="63" applyNumberFormat="0" applyFont="0" applyAlignment="0" applyProtection="0"/>
    <xf numFmtId="0" fontId="33" fillId="53" borderId="63" applyNumberFormat="0" applyFont="0" applyAlignment="0" applyProtection="0"/>
    <xf numFmtId="0" fontId="44" fillId="42" borderId="60" applyNumberForma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44" fillId="42" borderId="60" applyNumberFormat="0" applyAlignment="0" applyProtection="0"/>
    <xf numFmtId="0" fontId="33" fillId="53" borderId="63" applyNumberFormat="0" applyFont="0" applyAlignment="0" applyProtection="0"/>
    <xf numFmtId="0" fontId="50" fillId="51" borderId="64" applyNumberFormat="0" applyAlignment="0" applyProtection="0"/>
    <xf numFmtId="0" fontId="33" fillId="53" borderId="63" applyNumberFormat="0" applyFont="0" applyAlignment="0" applyProtection="0"/>
    <xf numFmtId="0" fontId="44" fillId="42" borderId="60" applyNumberFormat="0" applyAlignment="0" applyProtection="0"/>
    <xf numFmtId="0" fontId="44" fillId="42" borderId="60" applyNumberFormat="0" applyAlignment="0" applyProtection="0"/>
    <xf numFmtId="0" fontId="33" fillId="53" borderId="63" applyNumberFormat="0" applyFont="0" applyAlignment="0" applyProtection="0"/>
    <xf numFmtId="0" fontId="33" fillId="53" borderId="63" applyNumberFormat="0" applyFont="0" applyAlignment="0" applyProtection="0"/>
    <xf numFmtId="0" fontId="39" fillId="51" borderId="60" applyNumberFormat="0" applyAlignment="0" applyProtection="0"/>
    <xf numFmtId="0" fontId="33" fillId="0" borderId="0"/>
    <xf numFmtId="0" fontId="33" fillId="0" borderId="0"/>
    <xf numFmtId="9" fontId="33" fillId="0" borderId="0" applyFont="0" applyFill="0" applyBorder="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44" fillId="42" borderId="60"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33" fillId="53" borderId="63" applyNumberFormat="0" applyFont="0" applyAlignment="0" applyProtection="0"/>
    <xf numFmtId="0" fontId="44" fillId="42" borderId="60" applyNumberFormat="0" applyAlignment="0" applyProtection="0"/>
    <xf numFmtId="0" fontId="33" fillId="53" borderId="63" applyNumberFormat="0" applyFont="0" applyAlignment="0" applyProtection="0"/>
    <xf numFmtId="0" fontId="33" fillId="53" borderId="63" applyNumberFormat="0" applyFont="0" applyAlignment="0" applyProtection="0"/>
    <xf numFmtId="0" fontId="39" fillId="51" borderId="60" applyNumberFormat="0" applyAlignment="0" applyProtection="0"/>
    <xf numFmtId="0" fontId="33" fillId="53" borderId="63" applyNumberFormat="0" applyFont="0" applyAlignment="0" applyProtection="0"/>
    <xf numFmtId="0" fontId="33" fillId="53" borderId="63" applyNumberFormat="0" applyFont="0" applyAlignment="0" applyProtection="0"/>
    <xf numFmtId="0" fontId="39" fillId="51" borderId="60" applyNumberFormat="0" applyAlignment="0" applyProtection="0"/>
    <xf numFmtId="0" fontId="33" fillId="53" borderId="63" applyNumberFormat="0" applyFont="0" applyAlignment="0" applyProtection="0"/>
    <xf numFmtId="0" fontId="33" fillId="53" borderId="63" applyNumberFormat="0" applyFont="0" applyAlignment="0" applyProtection="0"/>
    <xf numFmtId="0" fontId="44" fillId="42" borderId="60" applyNumberFormat="0" applyAlignment="0" applyProtection="0"/>
    <xf numFmtId="0" fontId="33" fillId="53" borderId="63" applyNumberFormat="0" applyFont="0" applyAlignment="0" applyProtection="0"/>
    <xf numFmtId="0" fontId="50" fillId="51" borderId="64" applyNumberFormat="0" applyAlignment="0" applyProtection="0"/>
    <xf numFmtId="0" fontId="33" fillId="53" borderId="63" applyNumberFormat="0" applyFont="0" applyAlignment="0" applyProtection="0"/>
    <xf numFmtId="0" fontId="50" fillId="51" borderId="64" applyNumberFormat="0" applyAlignment="0" applyProtection="0"/>
    <xf numFmtId="0" fontId="33" fillId="53" borderId="63" applyNumberFormat="0" applyFont="0" applyAlignment="0" applyProtection="0"/>
    <xf numFmtId="0" fontId="33" fillId="53" borderId="63" applyNumberFormat="0" applyFont="0" applyAlignment="0" applyProtection="0"/>
    <xf numFmtId="0" fontId="39" fillId="51" borderId="60" applyNumberForma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9" fillId="51" borderId="60" applyNumberFormat="0" applyAlignment="0" applyProtection="0"/>
    <xf numFmtId="0" fontId="50" fillId="51" borderId="64" applyNumberFormat="0" applyAlignment="0" applyProtection="0"/>
    <xf numFmtId="0" fontId="44" fillId="42" borderId="60" applyNumberFormat="0" applyAlignment="0" applyProtection="0"/>
    <xf numFmtId="0" fontId="33" fillId="53" borderId="63" applyNumberFormat="0" applyFont="0" applyAlignment="0" applyProtection="0"/>
    <xf numFmtId="0" fontId="44" fillId="42" borderId="60" applyNumberForma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9" fillId="51" borderId="60" applyNumberFormat="0" applyAlignment="0" applyProtection="0"/>
    <xf numFmtId="0" fontId="33" fillId="53" borderId="63" applyNumberFormat="0" applyFont="0" applyAlignment="0" applyProtection="0"/>
    <xf numFmtId="0" fontId="33" fillId="53" borderId="63" applyNumberFormat="0" applyFont="0" applyAlignment="0" applyProtection="0"/>
    <xf numFmtId="0" fontId="39" fillId="51" borderId="60" applyNumberFormat="0" applyAlignment="0" applyProtection="0"/>
    <xf numFmtId="0" fontId="44" fillId="42" borderId="60" applyNumberFormat="0" applyAlignment="0" applyProtection="0"/>
    <xf numFmtId="0" fontId="33" fillId="53" borderId="63" applyNumberFormat="0" applyFont="0" applyAlignment="0" applyProtection="0"/>
    <xf numFmtId="0" fontId="33" fillId="53" borderId="63" applyNumberFormat="0" applyFont="0" applyAlignment="0" applyProtection="0"/>
    <xf numFmtId="0" fontId="50" fillId="51" borderId="64" applyNumberForma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50" fillId="51" borderId="64" applyNumberFormat="0" applyAlignment="0" applyProtection="0"/>
    <xf numFmtId="0" fontId="39" fillId="51" borderId="60" applyNumberFormat="0" applyAlignment="0" applyProtection="0"/>
    <xf numFmtId="0" fontId="33" fillId="53" borderId="63" applyNumberFormat="0" applyFont="0" applyAlignment="0" applyProtection="0"/>
    <xf numFmtId="0" fontId="33" fillId="53" borderId="63" applyNumberFormat="0" applyFont="0" applyAlignment="0" applyProtection="0"/>
    <xf numFmtId="0" fontId="39" fillId="51" borderId="60" applyNumberFormat="0" applyAlignment="0" applyProtection="0"/>
    <xf numFmtId="0" fontId="33" fillId="53" borderId="63" applyNumberFormat="0" applyFont="0" applyAlignment="0" applyProtection="0"/>
    <xf numFmtId="0" fontId="50" fillId="51" borderId="64" applyNumberForma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44" fillId="42" borderId="60" applyNumberFormat="0" applyAlignment="0" applyProtection="0"/>
    <xf numFmtId="0" fontId="44" fillId="42" borderId="60" applyNumberFormat="0" applyAlignment="0" applyProtection="0"/>
    <xf numFmtId="0" fontId="39" fillId="51" borderId="60" applyNumberFormat="0" applyAlignment="0" applyProtection="0"/>
    <xf numFmtId="0" fontId="33" fillId="53" borderId="63" applyNumberFormat="0" applyFont="0" applyAlignment="0" applyProtection="0"/>
    <xf numFmtId="0" fontId="33" fillId="53" borderId="63" applyNumberFormat="0" applyFont="0" applyAlignment="0" applyProtection="0"/>
    <xf numFmtId="0" fontId="44" fillId="42" borderId="60" applyNumberFormat="0" applyAlignment="0" applyProtection="0"/>
    <xf numFmtId="43" fontId="1" fillId="0" borderId="0" applyFont="0" applyFill="0" applyBorder="0" applyAlignment="0" applyProtection="0"/>
    <xf numFmtId="0" fontId="56" fillId="0" borderId="0"/>
    <xf numFmtId="0" fontId="31" fillId="13" borderId="0" applyNumberFormat="0" applyBorder="0" applyAlignment="0" applyProtection="0"/>
    <xf numFmtId="0" fontId="18" fillId="0" borderId="51" applyNumberFormat="0" applyFill="0" applyAlignment="0" applyProtection="0"/>
    <xf numFmtId="0" fontId="19" fillId="0" borderId="52" applyNumberFormat="0" applyFill="0" applyAlignment="0" applyProtection="0"/>
    <xf numFmtId="0" fontId="20" fillId="0" borderId="53" applyNumberFormat="0" applyFill="0" applyAlignment="0" applyProtection="0"/>
    <xf numFmtId="0" fontId="20" fillId="0" borderId="0" applyNumberFormat="0" applyFill="0" applyBorder="0" applyAlignment="0" applyProtection="0"/>
    <xf numFmtId="0" fontId="18" fillId="0" borderId="51" applyNumberFormat="0" applyFill="0" applyAlignment="0" applyProtection="0"/>
    <xf numFmtId="0" fontId="22" fillId="7" borderId="0" applyNumberFormat="0" applyBorder="0" applyAlignment="0" applyProtection="0"/>
    <xf numFmtId="0" fontId="20" fillId="0" borderId="53" applyNumberFormat="0" applyFill="0" applyAlignment="0" applyProtection="0"/>
    <xf numFmtId="0" fontId="20" fillId="0" borderId="0" applyNumberFormat="0" applyFill="0" applyBorder="0" applyAlignment="0" applyProtection="0"/>
    <xf numFmtId="0" fontId="21" fillId="6" borderId="0" applyNumberFormat="0" applyBorder="0" applyAlignment="0" applyProtection="0"/>
    <xf numFmtId="0" fontId="27" fillId="0" borderId="56" applyNumberFormat="0" applyFill="0" applyAlignment="0" applyProtection="0"/>
    <xf numFmtId="0" fontId="28" fillId="11" borderId="57" applyNumberFormat="0" applyAlignment="0" applyProtection="0"/>
    <xf numFmtId="0" fontId="29" fillId="0" borderId="0" applyNumberFormat="0" applyFill="0" applyBorder="0" applyAlignment="0" applyProtection="0"/>
    <xf numFmtId="0" fontId="31" fillId="25" borderId="0" applyNumberFormat="0" applyBorder="0" applyAlignment="0" applyProtection="0"/>
    <xf numFmtId="0" fontId="1" fillId="19" borderId="0" applyNumberFormat="0" applyBorder="0" applyAlignment="0" applyProtection="0"/>
    <xf numFmtId="0" fontId="31" fillId="17" borderId="0" applyNumberFormat="0" applyBorder="0" applyAlignment="0" applyProtection="0"/>
    <xf numFmtId="0" fontId="31" fillId="24" borderId="0" applyNumberFormat="0" applyBorder="0" applyAlignment="0" applyProtection="0"/>
    <xf numFmtId="0" fontId="1" fillId="18" borderId="0" applyNumberFormat="0" applyBorder="0" applyAlignment="0" applyProtection="0"/>
    <xf numFmtId="0" fontId="11" fillId="0" borderId="59" applyNumberFormat="0" applyFill="0" applyAlignment="0" applyProtection="0"/>
    <xf numFmtId="0" fontId="31" fillId="21" borderId="0" applyNumberFormat="0" applyBorder="0" applyAlignment="0" applyProtection="0"/>
    <xf numFmtId="0" fontId="1" fillId="23" borderId="0" applyNumberFormat="0" applyBorder="0" applyAlignment="0" applyProtection="0"/>
    <xf numFmtId="0" fontId="31" fillId="17" borderId="0" applyNumberFormat="0" applyBorder="0" applyAlignment="0" applyProtection="0"/>
    <xf numFmtId="0" fontId="30" fillId="0" borderId="0" applyNumberFormat="0" applyFill="0" applyBorder="0" applyAlignment="0" applyProtection="0"/>
    <xf numFmtId="0" fontId="31" fillId="25" borderId="0" applyNumberFormat="0" applyBorder="0" applyAlignment="0" applyProtection="0"/>
    <xf numFmtId="0" fontId="1" fillId="22" borderId="0" applyNumberFormat="0" applyBorder="0" applyAlignment="0" applyProtection="0"/>
    <xf numFmtId="0" fontId="31" fillId="16" borderId="0" applyNumberFormat="0" applyBorder="0" applyAlignment="0" applyProtection="0"/>
    <xf numFmtId="0" fontId="1" fillId="12" borderId="58" applyNumberFormat="0" applyFont="0" applyAlignment="0" applyProtection="0"/>
    <xf numFmtId="0" fontId="31" fillId="29" borderId="0" applyNumberFormat="0" applyBorder="0" applyAlignment="0" applyProtection="0"/>
    <xf numFmtId="0" fontId="31" fillId="21" borderId="0" applyNumberFormat="0" applyBorder="0" applyAlignment="0" applyProtection="0"/>
    <xf numFmtId="0" fontId="1" fillId="15" borderId="0" applyNumberFormat="0" applyBorder="0" applyAlignment="0" applyProtection="0"/>
    <xf numFmtId="0" fontId="29" fillId="0" borderId="0" applyNumberFormat="0" applyFill="0" applyBorder="0" applyAlignment="0" applyProtection="0"/>
    <xf numFmtId="0" fontId="31" fillId="33" borderId="0" applyNumberFormat="0" applyBorder="0" applyAlignment="0" applyProtection="0"/>
    <xf numFmtId="0" fontId="31" fillId="20" borderId="0" applyNumberFormat="0" applyBorder="0" applyAlignment="0" applyProtection="0"/>
    <xf numFmtId="0" fontId="1" fillId="14" borderId="0" applyNumberFormat="0" applyBorder="0" applyAlignment="0" applyProtection="0"/>
    <xf numFmtId="0" fontId="28" fillId="11" borderId="57"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0" fontId="59" fillId="0" borderId="0"/>
    <xf numFmtId="0" fontId="32" fillId="0" borderId="0"/>
    <xf numFmtId="0" fontId="60"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61" fillId="59" borderId="1">
      <alignment horizontal="center"/>
    </xf>
    <xf numFmtId="0" fontId="23" fillId="8" borderId="0" applyNumberFormat="0" applyBorder="0" applyAlignment="0" applyProtection="0"/>
    <xf numFmtId="0" fontId="1" fillId="12" borderId="58" applyNumberFormat="0" applyFont="0" applyAlignment="0" applyProtection="0"/>
    <xf numFmtId="0" fontId="1" fillId="12" borderId="58" applyNumberFormat="0" applyFont="0" applyAlignment="0" applyProtection="0"/>
    <xf numFmtId="0" fontId="1" fillId="0" borderId="0"/>
    <xf numFmtId="0" fontId="1" fillId="0" borderId="0"/>
    <xf numFmtId="0" fontId="33" fillId="0" borderId="0"/>
    <xf numFmtId="0" fontId="33" fillId="0" borderId="0"/>
    <xf numFmtId="0" fontId="33" fillId="0" borderId="0"/>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49" fontId="33" fillId="0" borderId="1" applyFill="0" applyProtection="0">
      <alignment horizontal="right" vertical="top" wrapText="1"/>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1"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2" fontId="5" fillId="0" borderId="1" applyFill="0" applyProtection="0">
      <alignment horizontal="right" vertical="top" wrapText="1"/>
    </xf>
    <xf numFmtId="0" fontId="33" fillId="0" borderId="0" applyNumberFormat="0" applyBorder="0" applyAlignment="0" applyProtection="0"/>
    <xf numFmtId="0" fontId="36" fillId="38"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6" fillId="37"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6" fillId="39"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6" fillId="4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6" fillId="41"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6" fillId="42"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6" fillId="38" borderId="0" applyNumberFormat="0" applyBorder="0" applyAlignment="0" applyProtection="0"/>
    <xf numFmtId="0" fontId="36" fillId="37" borderId="0" applyNumberFormat="0" applyBorder="0" applyAlignment="0" applyProtection="0"/>
    <xf numFmtId="0" fontId="36" fillId="39"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3" fillId="0" borderId="0" applyNumberFormat="0" applyBorder="0" applyAlignment="0" applyProtection="0"/>
    <xf numFmtId="0" fontId="36" fillId="43"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6" fillId="44"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6" fillId="45"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6" fillId="4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6" fillId="43"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6" fillId="46"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6" fillId="45" borderId="0" applyNumberFormat="0" applyBorder="0" applyAlignment="0" applyProtection="0"/>
    <xf numFmtId="0" fontId="36" fillId="40" borderId="0" applyNumberFormat="0" applyBorder="0" applyAlignment="0" applyProtection="0"/>
    <xf numFmtId="0" fontId="36" fillId="43" borderId="0" applyNumberFormat="0" applyBorder="0" applyAlignment="0" applyProtection="0"/>
    <xf numFmtId="0" fontId="36" fillId="46"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36" borderId="0" applyNumberFormat="0" applyBorder="0" applyAlignment="0" applyProtection="0"/>
    <xf numFmtId="0" fontId="33" fillId="0" borderId="0" applyNumberFormat="0" applyBorder="0" applyAlignment="0" applyProtection="0"/>
    <xf numFmtId="0" fontId="37" fillId="47"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7" fillId="44"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7" fillId="45"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7" fillId="48"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7" fillId="49"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7" fillId="5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7" fillId="47" borderId="0" applyNumberFormat="0" applyBorder="0" applyAlignment="0" applyProtection="0"/>
    <xf numFmtId="0" fontId="37" fillId="44" borderId="0" applyNumberFormat="0" applyBorder="0" applyAlignment="0" applyProtection="0"/>
    <xf numFmtId="0" fontId="37" fillId="45" borderId="0" applyNumberFormat="0" applyBorder="0" applyAlignment="0" applyProtection="0"/>
    <xf numFmtId="0" fontId="37" fillId="48" borderId="0" applyNumberFormat="0" applyBorder="0" applyAlignment="0" applyProtection="0"/>
    <xf numFmtId="0" fontId="37" fillId="49" borderId="0" applyNumberFormat="0" applyBorder="0" applyAlignment="0" applyProtection="0"/>
    <xf numFmtId="0" fontId="37" fillId="50" borderId="0" applyNumberFormat="0" applyBorder="0" applyAlignment="0" applyProtection="0"/>
    <xf numFmtId="0" fontId="27" fillId="0" borderId="56" applyNumberFormat="0" applyFill="0" applyAlignment="0" applyProtection="0"/>
    <xf numFmtId="0" fontId="37" fillId="54" borderId="0" applyNumberFormat="0" applyBorder="0" applyAlignment="0" applyProtection="0"/>
    <xf numFmtId="0" fontId="37" fillId="54" borderId="0" applyNumberFormat="0" applyBorder="0" applyAlignment="0" applyProtection="0"/>
    <xf numFmtId="0" fontId="31" fillId="13" borderId="0" applyNumberFormat="0" applyBorder="0" applyAlignment="0" applyProtection="0"/>
    <xf numFmtId="0" fontId="33" fillId="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3" fillId="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1" fillId="13" borderId="0" applyNumberFormat="0" applyBorder="0" applyAlignment="0" applyProtection="0"/>
    <xf numFmtId="0" fontId="33" fillId="0" borderId="0" applyNumberFormat="0" applyBorder="0" applyAlignment="0" applyProtection="0"/>
    <xf numFmtId="0" fontId="31" fillId="13"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1" fillId="13"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3" fillId="0" borderId="0" applyNumberFormat="0" applyBorder="0" applyAlignment="0" applyProtection="0"/>
    <xf numFmtId="0" fontId="31" fillId="13" borderId="0" applyNumberFormat="0" applyBorder="0" applyAlignment="0" applyProtection="0"/>
    <xf numFmtId="0" fontId="33" fillId="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3" fillId="0" borderId="0" applyNumberFormat="0" applyBorder="0" applyAlignment="0" applyProtection="0"/>
    <xf numFmtId="0" fontId="31" fillId="13"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1" fillId="13" borderId="0" applyNumberFormat="0" applyBorder="0" applyAlignment="0" applyProtection="0"/>
    <xf numFmtId="0" fontId="33" fillId="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7" fillId="54"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7" fillId="54" borderId="0" applyNumberFormat="0" applyBorder="0" applyAlignment="0" applyProtection="0"/>
    <xf numFmtId="0" fontId="33" fillId="0" borderId="0" applyNumberFormat="0" applyBorder="0" applyAlignment="0" applyProtection="0"/>
    <xf numFmtId="0" fontId="37" fillId="54"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1" fillId="1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1" fillId="13" borderId="0" applyNumberFormat="0" applyBorder="0" applyAlignment="0" applyProtection="0"/>
    <xf numFmtId="0" fontId="26" fillId="10" borderId="54" applyNumberFormat="0" applyAlignment="0" applyProtection="0"/>
    <xf numFmtId="0" fontId="37" fillId="55" borderId="0" applyNumberFormat="0" applyBorder="0" applyAlignment="0" applyProtection="0"/>
    <xf numFmtId="0" fontId="33" fillId="0" borderId="0" applyNumberFormat="0" applyBorder="0" applyAlignment="0" applyProtection="0"/>
    <xf numFmtId="0" fontId="37" fillId="55"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25" fillId="10" borderId="55" applyNumberFormat="0" applyAlignment="0" applyProtection="0"/>
    <xf numFmtId="0" fontId="37" fillId="56" borderId="0" applyNumberFormat="0" applyBorder="0" applyAlignment="0" applyProtection="0"/>
    <xf numFmtId="0" fontId="33" fillId="0" borderId="0" applyNumberFormat="0" applyBorder="0" applyAlignment="0" applyProtection="0"/>
    <xf numFmtId="0" fontId="37" fillId="56"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24" fillId="9" borderId="54" applyNumberFormat="0" applyAlignment="0" applyProtection="0"/>
    <xf numFmtId="0" fontId="37" fillId="48" borderId="0" applyNumberFormat="0" applyBorder="0" applyAlignment="0" applyProtection="0"/>
    <xf numFmtId="0" fontId="33" fillId="0" borderId="0" applyNumberFormat="0" applyBorder="0" applyAlignment="0" applyProtection="0"/>
    <xf numFmtId="0" fontId="37" fillId="48"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23" fillId="8" borderId="0" applyNumberFormat="0" applyBorder="0" applyAlignment="0" applyProtection="0"/>
    <xf numFmtId="0" fontId="37" fillId="49" borderId="0" applyNumberFormat="0" applyBorder="0" applyAlignment="0" applyProtection="0"/>
    <xf numFmtId="0" fontId="33" fillId="0" borderId="0" applyNumberFormat="0" applyBorder="0" applyAlignment="0" applyProtection="0"/>
    <xf numFmtId="0" fontId="37" fillId="49"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22" fillId="7" borderId="0" applyNumberFormat="0" applyBorder="0" applyAlignment="0" applyProtection="0"/>
    <xf numFmtId="0" fontId="37" fillId="57" borderId="0" applyNumberFormat="0" applyBorder="0" applyAlignment="0" applyProtection="0"/>
    <xf numFmtId="0" fontId="33" fillId="0" borderId="0" applyNumberFormat="0" applyBorder="0" applyAlignment="0" applyProtection="0"/>
    <xf numFmtId="0" fontId="37" fillId="57"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Fill="0" applyBorder="0" applyAlignment="0" applyProtection="0"/>
    <xf numFmtId="0" fontId="5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37" borderId="0" applyNumberFormat="0" applyBorder="0" applyAlignment="0" applyProtection="0"/>
    <xf numFmtId="0" fontId="33" fillId="0" borderId="0" applyNumberFormat="0" applyAlignment="0" applyProtection="0"/>
    <xf numFmtId="0" fontId="39" fillId="51" borderId="60" applyNumberFormat="0" applyAlignment="0" applyProtection="0"/>
    <xf numFmtId="0" fontId="33" fillId="0" borderId="0" applyNumberFormat="0" applyAlignment="0" applyProtection="0"/>
    <xf numFmtId="0" fontId="33" fillId="0" borderId="0" applyNumberFormat="0" applyAlignment="0" applyProtection="0"/>
    <xf numFmtId="0" fontId="33" fillId="0" borderId="0" applyNumberFormat="0" applyAlignment="0" applyProtection="0"/>
    <xf numFmtId="0" fontId="33" fillId="0" borderId="0" applyNumberFormat="0" applyAlignment="0" applyProtection="0"/>
    <xf numFmtId="0" fontId="33" fillId="0" borderId="0" applyNumberFormat="0" applyAlignment="0" applyProtection="0"/>
    <xf numFmtId="0" fontId="33" fillId="0" borderId="0" applyNumberFormat="0" applyAlignment="0" applyProtection="0"/>
    <xf numFmtId="0" fontId="33" fillId="0" borderId="0" applyNumberFormat="0" applyAlignment="0" applyProtection="0"/>
    <xf numFmtId="0" fontId="39" fillId="51" borderId="60" applyNumberFormat="0" applyAlignment="0" applyProtection="0"/>
    <xf numFmtId="0" fontId="33" fillId="0" borderId="0" applyNumberFormat="0" applyFill="0" applyAlignment="0" applyProtection="0"/>
    <xf numFmtId="0" fontId="41" fillId="0" borderId="62" applyNumberFormat="0" applyFill="0" applyAlignment="0" applyProtection="0"/>
    <xf numFmtId="0" fontId="33" fillId="0" borderId="0" applyNumberFormat="0" applyFill="0" applyAlignment="0" applyProtection="0"/>
    <xf numFmtId="0" fontId="33" fillId="0" borderId="0" applyNumberFormat="0" applyFill="0" applyAlignment="0" applyProtection="0"/>
    <xf numFmtId="0" fontId="33" fillId="0" borderId="0" applyNumberFormat="0" applyFill="0" applyAlignment="0" applyProtection="0"/>
    <xf numFmtId="0" fontId="33" fillId="0" borderId="0" applyNumberFormat="0" applyFill="0" applyAlignment="0" applyProtection="0"/>
    <xf numFmtId="0" fontId="33" fillId="0" borderId="0" applyNumberFormat="0" applyFill="0" applyAlignment="0" applyProtection="0"/>
    <xf numFmtId="0" fontId="33" fillId="0" borderId="0" applyNumberFormat="0" applyFill="0" applyAlignment="0" applyProtection="0"/>
    <xf numFmtId="0" fontId="33" fillId="0" borderId="0" applyNumberFormat="0" applyFill="0" applyAlignment="0" applyProtection="0"/>
    <xf numFmtId="0" fontId="40" fillId="52" borderId="61" applyNumberFormat="0" applyAlignment="0" applyProtection="0"/>
    <xf numFmtId="172" fontId="42" fillId="0" borderId="0" applyFont="0" applyFill="0" applyBorder="0" applyAlignment="0" applyProtection="0"/>
    <xf numFmtId="0" fontId="33" fillId="0" borderId="0" applyFont="0" applyFill="0" applyBorder="0" applyAlignment="0" applyProtection="0"/>
    <xf numFmtId="172" fontId="42"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67" fontId="42"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73" fontId="49" fillId="0" borderId="0" applyFont="0" applyFill="0" applyBorder="0" applyAlignment="0" applyProtection="0"/>
    <xf numFmtId="0" fontId="33" fillId="0" borderId="0" applyFont="0" applyFill="0" applyBorder="0" applyAlignment="0" applyProtection="0"/>
    <xf numFmtId="173" fontId="4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65" fontId="33" fillId="0" borderId="0" applyFont="0" applyFill="0" applyBorder="0" applyAlignment="0" applyProtection="0"/>
    <xf numFmtId="0"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0"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0"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0"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0"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0"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0"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0"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0"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0"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65" fontId="33" fillId="0" borderId="0" applyFont="0" applyFill="0" applyBorder="0" applyAlignment="0" applyProtection="0"/>
    <xf numFmtId="0"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65" fontId="33" fillId="0" borderId="0" applyFont="0" applyFill="0" applyBorder="0" applyAlignment="0" applyProtection="0"/>
    <xf numFmtId="0" fontId="19" fillId="0" borderId="52" applyNumberFormat="0" applyFill="0" applyAlignment="0" applyProtection="0"/>
    <xf numFmtId="0" fontId="33" fillId="0" borderId="0" applyNumberFormat="0" applyFont="0" applyAlignment="0" applyProtection="0"/>
    <xf numFmtId="0" fontId="36" fillId="53" borderId="63" applyNumberFormat="0" applyFont="0" applyAlignment="0" applyProtection="0"/>
    <xf numFmtId="0" fontId="33" fillId="0" borderId="0" applyNumberFormat="0" applyFont="0" applyAlignment="0" applyProtection="0"/>
    <xf numFmtId="0" fontId="33" fillId="0" borderId="0" applyNumberFormat="0" applyFont="0" applyAlignment="0" applyProtection="0"/>
    <xf numFmtId="0" fontId="33" fillId="0" borderId="0" applyNumberFormat="0" applyFont="0" applyAlignment="0" applyProtection="0"/>
    <xf numFmtId="0" fontId="33" fillId="0" borderId="0" applyNumberFormat="0" applyFont="0" applyAlignment="0" applyProtection="0"/>
    <xf numFmtId="0" fontId="33" fillId="0" borderId="0" applyNumberFormat="0" applyFont="0" applyAlignment="0" applyProtection="0"/>
    <xf numFmtId="0" fontId="33" fillId="0" borderId="0" applyNumberFormat="0" applyFont="0" applyAlignment="0" applyProtection="0"/>
    <xf numFmtId="0" fontId="33" fillId="0" borderId="0" applyNumberFormat="0" applyFont="0" applyAlignment="0" applyProtection="0"/>
    <xf numFmtId="14" fontId="62" fillId="0" borderId="0">
      <alignment horizontal="right"/>
    </xf>
    <xf numFmtId="0" fontId="33" fillId="0" borderId="0">
      <alignment horizontal="right"/>
    </xf>
    <xf numFmtId="14" fontId="62" fillId="0" borderId="0">
      <alignment horizontal="right"/>
    </xf>
    <xf numFmtId="0" fontId="33" fillId="0" borderId="0">
      <alignment horizontal="right"/>
    </xf>
    <xf numFmtId="0" fontId="33" fillId="0" borderId="0">
      <alignment horizontal="right"/>
    </xf>
    <xf numFmtId="0" fontId="33" fillId="0" borderId="0">
      <alignment horizontal="right"/>
    </xf>
    <xf numFmtId="0" fontId="33" fillId="0" borderId="0">
      <alignment horizontal="right"/>
    </xf>
    <xf numFmtId="0" fontId="33" fillId="0" borderId="0">
      <alignment horizontal="right"/>
    </xf>
    <xf numFmtId="0" fontId="33" fillId="0" borderId="0">
      <alignment horizontal="right"/>
    </xf>
    <xf numFmtId="0" fontId="33" fillId="0" borderId="0">
      <alignment horizontal="right"/>
    </xf>
    <xf numFmtId="0" fontId="33" fillId="0" borderId="0" applyNumberFormat="0" applyAlignment="0" applyProtection="0"/>
    <xf numFmtId="0" fontId="44" fillId="42" borderId="60" applyNumberFormat="0" applyAlignment="0" applyProtection="0"/>
    <xf numFmtId="0" fontId="33" fillId="0" borderId="0" applyNumberFormat="0" applyAlignment="0" applyProtection="0"/>
    <xf numFmtId="0" fontId="33" fillId="0" borderId="0" applyNumberFormat="0" applyAlignment="0" applyProtection="0"/>
    <xf numFmtId="0" fontId="33" fillId="0" borderId="0" applyNumberFormat="0" applyAlignment="0" applyProtection="0"/>
    <xf numFmtId="0" fontId="33" fillId="0" borderId="0" applyNumberFormat="0" applyAlignment="0" applyProtection="0"/>
    <xf numFmtId="0" fontId="33" fillId="0" borderId="0" applyNumberFormat="0" applyAlignment="0" applyProtection="0"/>
    <xf numFmtId="0" fontId="33" fillId="0" borderId="0" applyNumberFormat="0" applyAlignment="0" applyProtection="0"/>
    <xf numFmtId="0" fontId="33" fillId="0" borderId="0" applyNumberFormat="0" applyAlignment="0" applyProtection="0"/>
    <xf numFmtId="0" fontId="54" fillId="0" borderId="65" applyNumberFormat="0" applyFill="0" applyAlignment="0" applyProtection="0"/>
    <xf numFmtId="0" fontId="54" fillId="0" borderId="65" applyNumberFormat="0" applyFill="0" applyAlignment="0" applyProtection="0"/>
    <xf numFmtId="0" fontId="33" fillId="0" borderId="0" applyNumberFormat="0" applyFill="0" applyAlignment="0" applyProtection="0"/>
    <xf numFmtId="0" fontId="18" fillId="0" borderId="51" applyNumberFormat="0" applyFill="0" applyAlignment="0" applyProtection="0"/>
    <xf numFmtId="0" fontId="33" fillId="0" borderId="0" applyNumberFormat="0" applyFill="0" applyAlignment="0" applyProtection="0"/>
    <xf numFmtId="0" fontId="33" fillId="0" borderId="0" applyNumberFormat="0" applyFill="0" applyAlignment="0" applyProtection="0"/>
    <xf numFmtId="0" fontId="33" fillId="0" borderId="0" applyNumberFormat="0" applyFill="0" applyAlignment="0" applyProtection="0"/>
    <xf numFmtId="0" fontId="33" fillId="0" borderId="0" applyNumberFormat="0" applyFill="0" applyAlignment="0" applyProtection="0"/>
    <xf numFmtId="0" fontId="33" fillId="0" borderId="0" applyNumberFormat="0" applyFill="0" applyAlignment="0" applyProtection="0"/>
    <xf numFmtId="0" fontId="33" fillId="0" borderId="0" applyNumberFormat="0" applyFill="0" applyAlignment="0" applyProtection="0"/>
    <xf numFmtId="0" fontId="33" fillId="0" borderId="0" applyNumberFormat="0" applyFill="0" applyAlignment="0" applyProtection="0"/>
    <xf numFmtId="0" fontId="54" fillId="0" borderId="65" applyNumberFormat="0" applyFill="0" applyAlignment="0" applyProtection="0"/>
    <xf numFmtId="0" fontId="55" fillId="0" borderId="66" applyNumberFormat="0" applyFill="0" applyAlignment="0" applyProtection="0"/>
    <xf numFmtId="0" fontId="43" fillId="0" borderId="67"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33" fillId="0" borderId="0" applyNumberFormat="0" applyFill="0" applyBorder="0" applyAlignment="0" applyProtection="0"/>
    <xf numFmtId="0" fontId="20"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4" fillId="42" borderId="60" applyNumberFormat="0" applyAlignment="0" applyProtection="0"/>
    <xf numFmtId="0" fontId="17" fillId="0" borderId="0" applyNumberFormat="0" applyFill="0" applyBorder="0" applyAlignment="0" applyProtection="0"/>
    <xf numFmtId="0" fontId="33" fillId="0" borderId="0" applyNumberFormat="0" applyBorder="0" applyAlignment="0" applyProtection="0"/>
    <xf numFmtId="0" fontId="34" fillId="37"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165" fontId="33" fillId="0" borderId="0" applyFont="0" applyFill="0" applyBorder="0" applyAlignment="0" applyProtection="0"/>
    <xf numFmtId="0"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65" fontId="33" fillId="0" borderId="0" applyFont="0" applyFill="0" applyBorder="0" applyAlignment="0" applyProtection="0"/>
    <xf numFmtId="169" fontId="63" fillId="0" borderId="0" applyFont="0" applyFill="0" applyBorder="0" applyAlignment="0" applyProtection="0"/>
    <xf numFmtId="165" fontId="63" fillId="0" borderId="0" applyFont="0" applyFill="0" applyBorder="0" applyAlignment="0" applyProtection="0"/>
    <xf numFmtId="0" fontId="41" fillId="0" borderId="62" applyNumberFormat="0" applyFill="0" applyAlignment="0" applyProtection="0"/>
    <xf numFmtId="0" fontId="33" fillId="0" borderId="0" applyNumberFormat="0" applyBorder="0" applyAlignment="0" applyProtection="0"/>
    <xf numFmtId="0" fontId="47" fillId="58"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3" fontId="62" fillId="0" borderId="0" applyFont="0" applyFill="0" applyBorder="0" applyAlignment="0" applyProtection="0"/>
    <xf numFmtId="0" fontId="33" fillId="0" borderId="0" applyFont="0" applyFill="0" applyBorder="0" applyAlignment="0" applyProtection="0"/>
    <xf numFmtId="3" fontId="62"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3" fillId="0" borderId="0"/>
    <xf numFmtId="0" fontId="63" fillId="0" borderId="0"/>
    <xf numFmtId="0" fontId="63" fillId="0" borderId="0"/>
    <xf numFmtId="0" fontId="63" fillId="0" borderId="0"/>
    <xf numFmtId="0" fontId="63" fillId="0" borderId="0"/>
    <xf numFmtId="0" fontId="33" fillId="0" borderId="0"/>
    <xf numFmtId="0" fontId="33" fillId="0" borderId="0"/>
    <xf numFmtId="0" fontId="33" fillId="0" borderId="0"/>
    <xf numFmtId="0" fontId="33" fillId="0" borderId="0"/>
    <xf numFmtId="0" fontId="1" fillId="0" borderId="0"/>
    <xf numFmtId="0" fontId="33" fillId="0" borderId="0"/>
    <xf numFmtId="0" fontId="36"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33" fillId="0" borderId="0"/>
    <xf numFmtId="0" fontId="33" fillId="0" borderId="0"/>
    <xf numFmtId="0" fontId="33" fillId="0" borderId="0"/>
    <xf numFmtId="0" fontId="33" fillId="0" borderId="0"/>
    <xf numFmtId="0" fontId="33" fillId="0" borderId="0"/>
    <xf numFmtId="0" fontId="59" fillId="0" borderId="0"/>
    <xf numFmtId="0" fontId="33" fillId="0" borderId="0"/>
    <xf numFmtId="0" fontId="5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9" fillId="0" borderId="0"/>
    <xf numFmtId="0" fontId="59" fillId="0" borderId="0"/>
    <xf numFmtId="0" fontId="59" fillId="0" borderId="0"/>
    <xf numFmtId="0" fontId="33" fillId="0" borderId="0"/>
    <xf numFmtId="0" fontId="59" fillId="0" borderId="0"/>
    <xf numFmtId="0" fontId="5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9" fillId="0" borderId="0"/>
    <xf numFmtId="0" fontId="33" fillId="0" borderId="0"/>
    <xf numFmtId="0" fontId="5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7" fillId="0" borderId="0"/>
    <xf numFmtId="0" fontId="36" fillId="53" borderId="63" applyNumberFormat="0" applyFont="0" applyAlignment="0" applyProtection="0"/>
    <xf numFmtId="171" fontId="64" fillId="0" borderId="0" applyFont="0" applyFill="0" applyBorder="0" applyAlignment="0" applyProtection="0"/>
    <xf numFmtId="0" fontId="33" fillId="0" borderId="0" applyFont="0" applyFill="0" applyBorder="0" applyAlignment="0" applyProtection="0"/>
    <xf numFmtId="171" fontId="64"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42" fillId="0" borderId="0" applyFont="0" applyFill="0" applyBorder="0" applyAlignment="0" applyProtection="0"/>
    <xf numFmtId="0" fontId="33" fillId="0" borderId="0" applyFont="0" applyFill="0" applyBorder="0" applyAlignment="0" applyProtection="0"/>
    <xf numFmtId="9" fontId="42"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66" fontId="42" fillId="0" borderId="0" applyFont="0" applyFill="0" applyBorder="0" applyAlignment="0" applyProtection="0"/>
    <xf numFmtId="0" fontId="33" fillId="0" borderId="0" applyFont="0" applyFill="0" applyBorder="0" applyAlignment="0" applyProtection="0"/>
    <xf numFmtId="166" fontId="42"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0" fontId="42" fillId="0" borderId="0" applyFont="0" applyFill="0" applyBorder="0" applyAlignment="0" applyProtection="0"/>
    <xf numFmtId="0" fontId="33" fillId="0" borderId="0" applyFont="0" applyFill="0" applyBorder="0" applyAlignment="0" applyProtection="0"/>
    <xf numFmtId="10" fontId="42"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33" fillId="0" borderId="0" applyFont="0" applyFill="0" applyBorder="0" applyAlignment="0" applyProtection="0"/>
    <xf numFmtId="0"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33" fillId="0" borderId="0" applyFont="0" applyFill="0" applyBorder="0" applyAlignment="0" applyProtection="0"/>
    <xf numFmtId="9" fontId="59" fillId="0" borderId="0" applyFont="0" applyFill="0" applyBorder="0" applyAlignment="0" applyProtection="0"/>
    <xf numFmtId="9" fontId="33" fillId="0" borderId="0" applyFont="0" applyFill="0" applyBorder="0" applyAlignment="0" applyProtection="0"/>
    <xf numFmtId="9" fontId="5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5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33" fillId="0" borderId="0" applyFont="0" applyFill="0" applyBorder="0" applyAlignment="0" applyProtection="0"/>
    <xf numFmtId="9" fontId="59" fillId="0" borderId="0" applyFont="0" applyFill="0" applyBorder="0" applyAlignment="0" applyProtection="0"/>
    <xf numFmtId="9" fontId="3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3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33" fillId="0" borderId="0" applyFont="0" applyFill="0" applyBorder="0" applyAlignment="0" applyProtection="0"/>
    <xf numFmtId="9" fontId="59" fillId="0" borderId="0" applyFont="0" applyFill="0" applyBorder="0" applyAlignment="0" applyProtection="0"/>
    <xf numFmtId="9"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33" fillId="0" borderId="0" applyFont="0" applyFill="0" applyBorder="0" applyAlignment="0" applyProtection="0"/>
    <xf numFmtId="9" fontId="59" fillId="0" borderId="0" applyFont="0" applyFill="0" applyBorder="0" applyAlignment="0" applyProtection="0"/>
    <xf numFmtId="9" fontId="33" fillId="0" borderId="0" applyFont="0" applyFill="0" applyBorder="0" applyAlignment="0" applyProtection="0"/>
    <xf numFmtId="9" fontId="5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33" fillId="0" borderId="0" applyFont="0" applyFill="0" applyBorder="0" applyAlignment="0" applyProtection="0"/>
    <xf numFmtId="0"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33" fillId="0" borderId="0" applyFont="0" applyFill="0" applyBorder="0" applyAlignment="0" applyProtection="0"/>
    <xf numFmtId="0"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3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33" fillId="0" borderId="0" applyFont="0" applyFill="0" applyBorder="0" applyAlignment="0" applyProtection="0"/>
    <xf numFmtId="0"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5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0" fontId="49" fillId="0" borderId="0" applyFont="0" applyFill="0" applyBorder="0" applyAlignment="0" applyProtection="0"/>
    <xf numFmtId="0" fontId="33" fillId="0" borderId="0" applyFont="0" applyFill="0" applyBorder="0" applyAlignment="0" applyProtection="0"/>
    <xf numFmtId="10" fontId="4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33" fillId="0" borderId="0" applyFont="0" applyFill="0" applyBorder="0" applyAlignment="0" applyProtection="0"/>
    <xf numFmtId="0"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3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0" fontId="38" fillId="39" borderId="0" applyNumberFormat="0" applyBorder="0" applyAlignment="0" applyProtection="0"/>
    <xf numFmtId="0" fontId="33" fillId="0" borderId="0" applyNumberFormat="0" applyBorder="0" applyAlignment="0" applyProtection="0"/>
    <xf numFmtId="0" fontId="38" fillId="39"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33" fillId="0" borderId="0" applyNumberFormat="0" applyBorder="0" applyAlignment="0" applyProtection="0"/>
    <xf numFmtId="0" fontId="50" fillId="51" borderId="64" applyNumberFormat="0" applyAlignment="0" applyProtection="0"/>
    <xf numFmtId="0" fontId="33" fillId="0" borderId="0" applyNumberFormat="0" applyAlignment="0" applyProtection="0"/>
    <xf numFmtId="0" fontId="50" fillId="51" borderId="64" applyNumberFormat="0" applyAlignment="0" applyProtection="0"/>
    <xf numFmtId="0" fontId="33" fillId="0" borderId="0" applyNumberFormat="0" applyAlignment="0" applyProtection="0"/>
    <xf numFmtId="0" fontId="33" fillId="0" borderId="0" applyNumberFormat="0" applyAlignment="0" applyProtection="0"/>
    <xf numFmtId="0" fontId="33" fillId="0" borderId="0" applyNumberFormat="0" applyAlignment="0" applyProtection="0"/>
    <xf numFmtId="0" fontId="33" fillId="0" borderId="0" applyNumberFormat="0" applyAlignment="0" applyProtection="0"/>
    <xf numFmtId="0" fontId="33" fillId="0" borderId="0" applyNumberFormat="0" applyAlignment="0" applyProtection="0"/>
    <xf numFmtId="0" fontId="33" fillId="0" borderId="0" applyNumberFormat="0" applyAlignment="0" applyProtection="0"/>
    <xf numFmtId="0" fontId="33" fillId="0" borderId="0" applyNumberFormat="0" applyAlignment="0" applyProtection="0"/>
    <xf numFmtId="49" fontId="5" fillId="0" borderId="1" applyFill="0" applyProtection="0">
      <alignment horizontal="right" vertical="top" wrapText="1"/>
    </xf>
    <xf numFmtId="0" fontId="33" fillId="0" borderId="0" applyFill="0" applyProtection="0">
      <alignment horizontal="right" vertical="top" wrapText="1"/>
    </xf>
    <xf numFmtId="49" fontId="5"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1" fillId="4" borderId="1" applyNumberFormat="0" applyProtection="0">
      <alignment horizontal="lef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49" fontId="33" fillId="0" borderId="1" applyFill="0" applyProtection="0">
      <alignment horizontal="righ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65" fillId="60" borderId="0" applyNumberFormat="0" applyBorder="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8" fillId="4" borderId="1" applyNumberFormat="0" applyProtection="0">
      <alignment horizontal="righ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Protection="0">
      <alignment horizontal="right"/>
    </xf>
    <xf numFmtId="0" fontId="8"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7" fillId="4"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7"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8" fillId="4" borderId="1" applyNumberFormat="0" applyProtection="0">
      <alignment horizontal="left"/>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NumberFormat="0" applyProtection="0">
      <alignment horizontal="left"/>
    </xf>
    <xf numFmtId="0" fontId="8"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49" fontId="5" fillId="0" borderId="1" applyFill="0" applyProtection="0">
      <alignment horizontal="right"/>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xf>
    <xf numFmtId="49" fontId="5"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68" fillId="60" borderId="0" applyNumberFormat="0" applyBorder="0" applyProtection="0">
      <alignment horizontal="left"/>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NumberFormat="0" applyBorder="0" applyProtection="0">
      <alignment horizontal="left"/>
    </xf>
    <xf numFmtId="0" fontId="68"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9" fillId="61" borderId="0" applyNumberFormat="0" applyBorder="0" applyProtection="0">
      <alignment horizontal="left"/>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NumberFormat="0" applyBorder="0" applyProtection="0">
      <alignment horizontal="left"/>
    </xf>
    <xf numFmtId="0" fontId="69"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1" fontId="5" fillId="0" borderId="1" applyFill="0" applyProtection="0">
      <alignment horizontal="right" vertical="top" wrapText="1"/>
    </xf>
    <xf numFmtId="0" fontId="33" fillId="0" borderId="0" applyFill="0" applyProtection="0">
      <alignment horizontal="right" vertical="top" wrapText="1"/>
    </xf>
    <xf numFmtId="1" fontId="5"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5" fillId="0" borderId="1" applyFill="0" applyProtection="0">
      <alignment horizontal="right" vertical="top" wrapText="1"/>
    </xf>
    <xf numFmtId="0" fontId="33" fillId="0" borderId="0" applyFill="0" applyProtection="0">
      <alignment horizontal="right" vertical="top" wrapText="1"/>
    </xf>
    <xf numFmtId="2" fontId="5"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5" fillId="0" borderId="1" applyFill="0" applyProtection="0">
      <alignment horizontal="right" vertical="top" wrapText="1"/>
    </xf>
    <xf numFmtId="0" fontId="33" fillId="0" borderId="0" applyFill="0" applyProtection="0">
      <alignment horizontal="right" vertical="top" wrapText="1"/>
    </xf>
    <xf numFmtId="0" fontId="5"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5" fillId="0" borderId="1" applyFill="0" applyProtection="0">
      <alignment horizontal="right" vertical="top" wrapText="1"/>
    </xf>
    <xf numFmtId="0" fontId="33" fillId="0" borderId="0" applyFill="0" applyProtection="0">
      <alignment horizontal="right" vertical="top" wrapText="1"/>
    </xf>
    <xf numFmtId="49" fontId="5"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49" fontId="33" fillId="0" borderId="1" applyFill="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65" fillId="6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1" fontId="33" fillId="0" borderId="1" applyFill="0" applyProtection="0">
      <alignment horizontal="right" vertical="top" wrapText="1"/>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8" fillId="4" borderId="1" applyNumberFormat="0" applyProtection="0">
      <alignment horizontal="righ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Protection="0">
      <alignment horizontal="right"/>
    </xf>
    <xf numFmtId="0" fontId="8"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7" fillId="4"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7"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8" fillId="4" borderId="1" applyNumberFormat="0" applyProtection="0">
      <alignment horizontal="left"/>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NumberFormat="0" applyProtection="0">
      <alignment horizontal="left"/>
    </xf>
    <xf numFmtId="0" fontId="8"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49" fontId="5" fillId="0" borderId="1" applyFill="0" applyProtection="0">
      <alignment horizontal="right"/>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xf>
    <xf numFmtId="49" fontId="5"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68" fillId="60" borderId="0" applyNumberFormat="0" applyBorder="0" applyProtection="0">
      <alignment horizontal="left"/>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NumberFormat="0" applyBorder="0" applyProtection="0">
      <alignment horizontal="left"/>
    </xf>
    <xf numFmtId="0" fontId="68"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9" fillId="61" borderId="0" applyNumberFormat="0" applyBorder="0" applyProtection="0">
      <alignment horizontal="left"/>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NumberFormat="0" applyBorder="0" applyProtection="0">
      <alignment horizontal="left"/>
    </xf>
    <xf numFmtId="0" fontId="69"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1" fontId="5" fillId="0" borderId="1" applyFill="0" applyProtection="0">
      <alignment horizontal="right" vertical="top" wrapText="1"/>
    </xf>
    <xf numFmtId="0" fontId="33" fillId="0" borderId="0" applyFill="0" applyProtection="0">
      <alignment horizontal="right" vertical="top" wrapText="1"/>
    </xf>
    <xf numFmtId="1" fontId="5"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5" fillId="0" borderId="1" applyFill="0" applyProtection="0">
      <alignment horizontal="right" vertical="top" wrapText="1"/>
    </xf>
    <xf numFmtId="0" fontId="33" fillId="0" borderId="0" applyFill="0" applyProtection="0">
      <alignment horizontal="right" vertical="top" wrapText="1"/>
    </xf>
    <xf numFmtId="2" fontId="5"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5" fillId="0" borderId="1" applyFill="0" applyProtection="0">
      <alignment horizontal="right" vertical="top" wrapText="1"/>
    </xf>
    <xf numFmtId="0" fontId="33" fillId="0" borderId="0" applyFill="0" applyProtection="0">
      <alignment horizontal="right" vertical="top" wrapText="1"/>
    </xf>
    <xf numFmtId="0" fontId="5"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5" fillId="0" borderId="1" applyFill="0" applyProtection="0">
      <alignment horizontal="right" vertical="top" wrapText="1"/>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Fill="0" applyProtection="0">
      <alignment horizontal="right" vertical="top" wrapText="1"/>
    </xf>
    <xf numFmtId="49" fontId="5"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1" fontId="33" fillId="0" borderId="1" applyFill="0" applyProtection="0">
      <alignment horizontal="right" vertical="top" wrapText="1"/>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2" fontId="33" fillId="0" borderId="1" applyFill="0" applyProtection="0">
      <alignment horizontal="right" vertical="top" wrapText="1"/>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8" fillId="4" borderId="1" applyNumberFormat="0" applyProtection="0">
      <alignment horizontal="right"/>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NumberFormat="0" applyProtection="0">
      <alignment horizontal="right"/>
    </xf>
    <xf numFmtId="0" fontId="8"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7" fillId="4"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7"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8" fillId="4" borderId="1" applyNumberFormat="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Protection="0">
      <alignment horizontal="left"/>
    </xf>
    <xf numFmtId="0" fontId="8"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49" fontId="5" fillId="0" borderId="1" applyFill="0" applyProtection="0">
      <alignment horizontal="right"/>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xf>
    <xf numFmtId="49" fontId="5"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68" fillId="60" borderId="0" applyNumberFormat="0" applyBorder="0" applyProtection="0">
      <alignment horizontal="left"/>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NumberFormat="0" applyBorder="0" applyProtection="0">
      <alignment horizontal="left"/>
    </xf>
    <xf numFmtId="0" fontId="68"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9" fillId="61" borderId="0" applyNumberFormat="0" applyBorder="0" applyProtection="0">
      <alignment horizontal="left"/>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NumberFormat="0" applyBorder="0" applyProtection="0">
      <alignment horizontal="left"/>
    </xf>
    <xf numFmtId="0" fontId="69"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1" fontId="5"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1" fontId="5"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5" fillId="0" borderId="1" applyFill="0" applyProtection="0">
      <alignment horizontal="right" vertical="top" wrapText="1"/>
    </xf>
    <xf numFmtId="0" fontId="33" fillId="0" borderId="0" applyFill="0" applyProtection="0">
      <alignment horizontal="right" vertical="top" wrapText="1"/>
    </xf>
    <xf numFmtId="2" fontId="5"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5" fillId="0" borderId="1" applyFill="0" applyProtection="0">
      <alignment horizontal="right" vertical="top" wrapText="1"/>
    </xf>
    <xf numFmtId="0" fontId="33" fillId="0" borderId="0" applyFill="0" applyProtection="0">
      <alignment horizontal="right" vertical="top" wrapText="1"/>
    </xf>
    <xf numFmtId="0" fontId="5"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5" fillId="0" borderId="1" applyFill="0" applyProtection="0">
      <alignment horizontal="right" vertical="top" wrapText="1"/>
    </xf>
    <xf numFmtId="0" fontId="33" fillId="0" borderId="0" applyFill="0" applyProtection="0">
      <alignment horizontal="right" vertical="top" wrapText="1"/>
    </xf>
    <xf numFmtId="49" fontId="5"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2" fontId="33" fillId="0" borderId="1" applyFill="0" applyProtection="0">
      <alignment horizontal="right" vertical="top" wrapText="1"/>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1" applyFill="0" applyProtection="0">
      <alignment horizontal="right" vertical="top" wrapText="1"/>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8" fillId="4" borderId="1" applyNumberFormat="0" applyProtection="0">
      <alignment horizontal="righ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right"/>
    </xf>
    <xf numFmtId="0" fontId="8"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7" fillId="4" borderId="0" applyNumberFormat="0" applyBorder="0" applyProtection="0">
      <alignment horizontal="lef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NumberFormat="0" applyBorder="0" applyProtection="0">
      <alignment horizontal="left"/>
    </xf>
    <xf numFmtId="0" fontId="67"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8" fillId="4" borderId="1" applyNumberFormat="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Protection="0">
      <alignment horizontal="left"/>
    </xf>
    <xf numFmtId="0" fontId="8"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49" fontId="5" fillId="0" borderId="1" applyFill="0" applyProtection="0">
      <alignment horizontal="righ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Fill="0" applyProtection="0">
      <alignment horizontal="right"/>
    </xf>
    <xf numFmtId="49" fontId="5"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68" fillId="60" borderId="0" applyNumberFormat="0" applyBorder="0" applyProtection="0">
      <alignment horizontal="left"/>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NumberFormat="0" applyBorder="0" applyProtection="0">
      <alignment horizontal="left"/>
    </xf>
    <xf numFmtId="0" fontId="68"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9" fillId="61" borderId="0" applyNumberFormat="0" applyBorder="0" applyProtection="0">
      <alignment horizontal="left"/>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NumberFormat="0" applyBorder="0" applyProtection="0">
      <alignment horizontal="left"/>
    </xf>
    <xf numFmtId="0" fontId="69"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1" fontId="5" fillId="0" borderId="1" applyFill="0" applyProtection="0">
      <alignment horizontal="right" vertical="top" wrapText="1"/>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1" fontId="5"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5" fillId="0" borderId="1" applyFill="0" applyProtection="0">
      <alignment horizontal="right" vertical="top" wrapText="1"/>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2" fontId="5"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5" fillId="0" borderId="1" applyFill="0" applyProtection="0">
      <alignment horizontal="right" vertical="top" wrapText="1"/>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Fill="0" applyProtection="0">
      <alignment horizontal="right" vertical="top" wrapText="1"/>
    </xf>
    <xf numFmtId="0" fontId="5"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5" fillId="0" borderId="1" applyFill="0" applyProtection="0">
      <alignment horizontal="right" vertical="top" wrapText="1"/>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vertical="top" wrapText="1"/>
    </xf>
    <xf numFmtId="49" fontId="5"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8" fillId="4" borderId="1" applyNumberFormat="0" applyProtection="0">
      <alignment horizontal="righ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right"/>
    </xf>
    <xf numFmtId="0" fontId="8"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7" fillId="4" borderId="0" applyNumberFormat="0" applyBorder="0" applyProtection="0">
      <alignment horizontal="lef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NumberFormat="0" applyBorder="0" applyProtection="0">
      <alignment horizontal="left"/>
    </xf>
    <xf numFmtId="0" fontId="67"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8" fillId="4" borderId="1" applyNumberFormat="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Protection="0">
      <alignment horizontal="left"/>
    </xf>
    <xf numFmtId="0" fontId="8"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49" fontId="5" fillId="0" borderId="1" applyFill="0" applyProtection="0">
      <alignment horizontal="righ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Fill="0" applyProtection="0">
      <alignment horizontal="right"/>
    </xf>
    <xf numFmtId="49" fontId="5"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68" fillId="60" borderId="0" applyNumberFormat="0" applyBorder="0" applyProtection="0">
      <alignment horizontal="left"/>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NumberFormat="0" applyBorder="0" applyProtection="0">
      <alignment horizontal="left"/>
    </xf>
    <xf numFmtId="0" fontId="68"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9" fillId="61" borderId="0" applyNumberFormat="0" applyBorder="0" applyProtection="0">
      <alignment horizontal="left"/>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NumberFormat="0" applyBorder="0" applyProtection="0">
      <alignment horizontal="left"/>
    </xf>
    <xf numFmtId="0" fontId="69"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1" fontId="5"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1" fontId="5"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5"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2" fontId="5"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5" fillId="0" borderId="1" applyFill="0" applyProtection="0">
      <alignment horizontal="right" vertical="top" wrapText="1"/>
    </xf>
    <xf numFmtId="0" fontId="33" fillId="0" borderId="0" applyFill="0" applyProtection="0">
      <alignment horizontal="right" vertical="top" wrapText="1"/>
    </xf>
    <xf numFmtId="0" fontId="5"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5" fillId="0" borderId="1" applyFill="0" applyProtection="0">
      <alignment horizontal="right" vertical="top" wrapText="1"/>
    </xf>
    <xf numFmtId="0" fontId="33" fillId="0" borderId="0" applyFill="0" applyProtection="0">
      <alignment horizontal="right" vertical="top" wrapText="1"/>
    </xf>
    <xf numFmtId="49" fontId="5"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8" fillId="4" borderId="1" applyNumberFormat="0" applyProtection="0">
      <alignment horizontal="righ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right"/>
    </xf>
    <xf numFmtId="0" fontId="8"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7" fillId="4" borderId="0" applyNumberFormat="0" applyBorder="0" applyProtection="0">
      <alignment horizontal="lef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NumberFormat="0" applyBorder="0" applyProtection="0">
      <alignment horizontal="left"/>
    </xf>
    <xf numFmtId="0" fontId="67"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8" fillId="4" borderId="1" applyNumberFormat="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Protection="0">
      <alignment horizontal="left"/>
    </xf>
    <xf numFmtId="0" fontId="8"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49" fontId="5" fillId="0" borderId="1" applyFill="0" applyProtection="0">
      <alignment horizontal="righ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Fill="0" applyProtection="0">
      <alignment horizontal="right"/>
    </xf>
    <xf numFmtId="49" fontId="5"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68" fillId="60" borderId="0" applyNumberFormat="0" applyBorder="0" applyProtection="0">
      <alignment horizontal="left"/>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NumberFormat="0" applyBorder="0" applyProtection="0">
      <alignment horizontal="left"/>
    </xf>
    <xf numFmtId="0" fontId="68"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9" fillId="61" borderId="0" applyNumberFormat="0" applyBorder="0" applyProtection="0">
      <alignment horizontal="left"/>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NumberFormat="0" applyBorder="0" applyProtection="0">
      <alignment horizontal="left"/>
    </xf>
    <xf numFmtId="0" fontId="69"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1" fontId="5"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1" fontId="5"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5"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2" fontId="5"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5" fillId="0" borderId="1" applyFill="0" applyProtection="0">
      <alignment horizontal="right" vertical="top" wrapText="1"/>
    </xf>
    <xf numFmtId="0" fontId="33" fillId="0" borderId="0" applyFill="0" applyProtection="0">
      <alignment horizontal="right" vertical="top" wrapText="1"/>
    </xf>
    <xf numFmtId="0" fontId="5"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5" fillId="0" borderId="1" applyFill="0" applyProtection="0">
      <alignment horizontal="right" vertical="top" wrapText="1"/>
    </xf>
    <xf numFmtId="0" fontId="33" fillId="0" borderId="0" applyFill="0" applyProtection="0">
      <alignment horizontal="right" vertical="top" wrapText="1"/>
    </xf>
    <xf numFmtId="49" fontId="5"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8" fillId="4" borderId="1" applyNumberFormat="0" applyProtection="0">
      <alignment horizontal="right"/>
    </xf>
    <xf numFmtId="0" fontId="33" fillId="0" borderId="0"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8" fillId="4" borderId="1" applyNumberFormat="0" applyProtection="0">
      <alignment horizontal="right"/>
    </xf>
    <xf numFmtId="0" fontId="33" fillId="0" borderId="0" applyNumberFormat="0" applyProtection="0">
      <alignment horizontal="right"/>
    </xf>
    <xf numFmtId="0" fontId="8"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8"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33" fillId="0" borderId="0" applyNumberFormat="0" applyProtection="0">
      <alignment horizontal="right"/>
    </xf>
    <xf numFmtId="0" fontId="8" fillId="4" borderId="1" applyNumberFormat="0" applyProtection="0">
      <alignment horizontal="right"/>
    </xf>
    <xf numFmtId="0" fontId="33" fillId="0" borderId="0"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33" fillId="0" borderId="0" applyNumberFormat="0" applyProtection="0">
      <alignment horizontal="right"/>
    </xf>
    <xf numFmtId="0" fontId="8"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8" fillId="4" borderId="1" applyNumberFormat="0" applyProtection="0">
      <alignment horizontal="right"/>
    </xf>
    <xf numFmtId="0" fontId="33" fillId="0" borderId="0"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8"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1" applyNumberFormat="0" applyFill="0" applyProtection="0">
      <alignment horizontal="right"/>
    </xf>
    <xf numFmtId="0" fontId="33" fillId="0" borderId="1" applyNumberFormat="0" applyFill="0" applyProtection="0">
      <alignment horizontal="right"/>
    </xf>
    <xf numFmtId="0" fontId="33" fillId="0" borderId="1" applyNumberFormat="0" applyFill="0" applyProtection="0">
      <alignment horizontal="right"/>
    </xf>
    <xf numFmtId="0" fontId="33" fillId="0" borderId="0" applyNumberFormat="0" applyFill="0" applyProtection="0">
      <alignment horizontal="right"/>
    </xf>
    <xf numFmtId="0" fontId="33" fillId="0" borderId="0" applyNumberFormat="0" applyFill="0" applyProtection="0">
      <alignment horizontal="right"/>
    </xf>
    <xf numFmtId="0" fontId="33" fillId="0" borderId="0" applyNumberFormat="0" applyFill="0" applyProtection="0">
      <alignment horizontal="righ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67" fillId="4" borderId="0" applyNumberFormat="0" applyBorder="0" applyProtection="0">
      <alignment horizontal="left"/>
    </xf>
    <xf numFmtId="0" fontId="33" fillId="0" borderId="0" applyNumberFormat="0" applyBorder="0" applyProtection="0">
      <alignment horizontal="left"/>
    </xf>
    <xf numFmtId="0" fontId="67" fillId="4" borderId="0" applyNumberFormat="0" applyBorder="0" applyProtection="0">
      <alignment horizontal="left"/>
    </xf>
    <xf numFmtId="0" fontId="67"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7" fillId="4" borderId="0" applyNumberFormat="0" applyBorder="0" applyProtection="0">
      <alignment horizontal="left"/>
    </xf>
    <xf numFmtId="0" fontId="33" fillId="0" borderId="0" applyNumberFormat="0" applyBorder="0" applyProtection="0">
      <alignment horizontal="left"/>
    </xf>
    <xf numFmtId="0" fontId="67"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7" fillId="4" borderId="0" applyNumberFormat="0" applyBorder="0" applyProtection="0">
      <alignment horizontal="left"/>
    </xf>
    <xf numFmtId="0" fontId="67"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7"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7" fillId="4" borderId="0" applyNumberFormat="0" applyBorder="0" applyProtection="0">
      <alignment horizontal="left"/>
    </xf>
    <xf numFmtId="0" fontId="67" fillId="4" borderId="0" applyNumberFormat="0" applyBorder="0" applyProtection="0">
      <alignment horizontal="left"/>
    </xf>
    <xf numFmtId="0" fontId="67" fillId="4" borderId="0" applyNumberFormat="0" applyBorder="0" applyProtection="0">
      <alignment horizontal="left"/>
    </xf>
    <xf numFmtId="0" fontId="33" fillId="0" borderId="0" applyNumberFormat="0" applyBorder="0" applyProtection="0">
      <alignment horizontal="left"/>
    </xf>
    <xf numFmtId="0" fontId="67" fillId="4" borderId="0" applyNumberFormat="0" applyBorder="0" applyProtection="0">
      <alignment horizontal="left"/>
    </xf>
    <xf numFmtId="0" fontId="33" fillId="0" borderId="0" applyNumberFormat="0" applyBorder="0" applyProtection="0">
      <alignment horizontal="left"/>
    </xf>
    <xf numFmtId="0" fontId="67" fillId="4" borderId="0" applyNumberFormat="0" applyBorder="0" applyProtection="0">
      <alignment horizontal="left"/>
    </xf>
    <xf numFmtId="0" fontId="67" fillId="4" borderId="0" applyNumberFormat="0" applyBorder="0" applyProtection="0">
      <alignment horizontal="left"/>
    </xf>
    <xf numFmtId="0" fontId="67"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7" fillId="4" borderId="0" applyNumberFormat="0" applyBorder="0" applyProtection="0">
      <alignment horizontal="left"/>
    </xf>
    <xf numFmtId="0" fontId="67" fillId="4" borderId="0" applyNumberFormat="0" applyBorder="0" applyProtection="0">
      <alignment horizontal="left"/>
    </xf>
    <xf numFmtId="0" fontId="67" fillId="4" borderId="0" applyNumberFormat="0" applyBorder="0" applyProtection="0">
      <alignment horizontal="left"/>
    </xf>
    <xf numFmtId="0" fontId="33" fillId="0" borderId="0" applyNumberFormat="0" applyBorder="0" applyProtection="0">
      <alignment horizontal="left"/>
    </xf>
    <xf numFmtId="0" fontId="67"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7" fillId="4" borderId="0" applyNumberFormat="0" applyBorder="0" applyProtection="0">
      <alignment horizontal="left"/>
    </xf>
    <xf numFmtId="0" fontId="67"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7" fillId="4" borderId="0" applyNumberFormat="0" applyBorder="0" applyProtection="0">
      <alignment horizontal="left"/>
    </xf>
    <xf numFmtId="0" fontId="33" fillId="0" borderId="0" applyNumberFormat="0" applyBorder="0" applyProtection="0">
      <alignment horizontal="left"/>
    </xf>
    <xf numFmtId="0" fontId="67" fillId="4" borderId="0" applyNumberFormat="0" applyBorder="0" applyProtection="0">
      <alignment horizontal="left"/>
    </xf>
    <xf numFmtId="0" fontId="67" fillId="4" borderId="0" applyNumberFormat="0" applyBorder="0" applyProtection="0">
      <alignment horizontal="left"/>
    </xf>
    <xf numFmtId="0" fontId="67"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8"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58" fillId="4" borderId="0" applyNumberFormat="0" applyBorder="0" applyProtection="0">
      <alignment horizontal="left"/>
    </xf>
    <xf numFmtId="0" fontId="8" fillId="4" borderId="1" applyNumberFormat="0" applyProtection="0">
      <alignment horizontal="left"/>
    </xf>
    <xf numFmtId="0" fontId="33" fillId="0" borderId="0" applyNumberFormat="0" applyProtection="0">
      <alignment horizontal="left"/>
    </xf>
    <xf numFmtId="0" fontId="8" fillId="4" borderId="1" applyNumberFormat="0" applyProtection="0">
      <alignment horizontal="left"/>
    </xf>
    <xf numFmtId="0" fontId="8" fillId="4" borderId="1" applyNumberFormat="0" applyProtection="0">
      <alignment horizontal="left"/>
    </xf>
    <xf numFmtId="0" fontId="8" fillId="4" borderId="1" applyNumberFormat="0" applyProtection="0">
      <alignment horizontal="left"/>
    </xf>
    <xf numFmtId="0" fontId="33" fillId="0" borderId="0" applyNumberFormat="0" applyProtection="0">
      <alignment horizontal="left"/>
    </xf>
    <xf numFmtId="0" fontId="8" fillId="4" borderId="1" applyNumberFormat="0" applyProtection="0">
      <alignment horizontal="left"/>
    </xf>
    <xf numFmtId="0" fontId="8" fillId="4" borderId="1" applyNumberFormat="0" applyProtection="0">
      <alignment horizontal="left"/>
    </xf>
    <xf numFmtId="0" fontId="8"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8" fillId="4" borderId="1" applyNumberFormat="0" applyProtection="0">
      <alignment horizontal="left"/>
    </xf>
    <xf numFmtId="0" fontId="33" fillId="0" borderId="0" applyNumberFormat="0" applyProtection="0">
      <alignment horizontal="left"/>
    </xf>
    <xf numFmtId="0" fontId="8"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8" fillId="4" borderId="1" applyNumberFormat="0" applyProtection="0">
      <alignment horizontal="left"/>
    </xf>
    <xf numFmtId="0" fontId="8"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8"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8" fillId="4" borderId="1" applyNumberFormat="0" applyProtection="0">
      <alignment horizontal="left"/>
    </xf>
    <xf numFmtId="0" fontId="8" fillId="4" borderId="1" applyNumberFormat="0" applyProtection="0">
      <alignment horizontal="left"/>
    </xf>
    <xf numFmtId="0" fontId="8" fillId="4" borderId="1" applyNumberFormat="0" applyProtection="0">
      <alignment horizontal="left"/>
    </xf>
    <xf numFmtId="0" fontId="33" fillId="0" borderId="0" applyNumberFormat="0" applyProtection="0">
      <alignment horizontal="left"/>
    </xf>
    <xf numFmtId="0" fontId="8" fillId="4" borderId="1" applyNumberFormat="0" applyProtection="0">
      <alignment horizontal="left"/>
    </xf>
    <xf numFmtId="0" fontId="33" fillId="0" borderId="0" applyNumberFormat="0" applyProtection="0">
      <alignment horizontal="left"/>
    </xf>
    <xf numFmtId="0" fontId="8" fillId="4" borderId="1" applyNumberFormat="0" applyProtection="0">
      <alignment horizontal="left"/>
    </xf>
    <xf numFmtId="0" fontId="8" fillId="4" borderId="1" applyNumberFormat="0" applyProtection="0">
      <alignment horizontal="left"/>
    </xf>
    <xf numFmtId="0" fontId="8"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8" fillId="4" borderId="1" applyNumberFormat="0" applyProtection="0">
      <alignment horizontal="left"/>
    </xf>
    <xf numFmtId="0" fontId="8" fillId="4" borderId="1" applyNumberFormat="0" applyProtection="0">
      <alignment horizontal="left"/>
    </xf>
    <xf numFmtId="0" fontId="8" fillId="4" borderId="1" applyNumberFormat="0" applyProtection="0">
      <alignment horizontal="left"/>
    </xf>
    <xf numFmtId="0" fontId="33" fillId="0" borderId="0" applyNumberFormat="0" applyProtection="0">
      <alignment horizontal="left"/>
    </xf>
    <xf numFmtId="0" fontId="8"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8" fillId="4" borderId="1" applyNumberFormat="0" applyProtection="0">
      <alignment horizontal="left"/>
    </xf>
    <xf numFmtId="0" fontId="8"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8" fillId="4" borderId="1" applyNumberFormat="0" applyProtection="0">
      <alignment horizontal="left"/>
    </xf>
    <xf numFmtId="0" fontId="33" fillId="0" borderId="0" applyNumberFormat="0" applyProtection="0">
      <alignment horizontal="left"/>
    </xf>
    <xf numFmtId="0" fontId="8" fillId="4" borderId="1" applyNumberFormat="0" applyProtection="0">
      <alignment horizontal="left"/>
    </xf>
    <xf numFmtId="0" fontId="8" fillId="4" borderId="1" applyNumberFormat="0" applyProtection="0">
      <alignment horizontal="left"/>
    </xf>
    <xf numFmtId="0" fontId="8"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8" fillId="4" borderId="1" applyNumberFormat="0" applyProtection="0">
      <alignment horizontal="left"/>
    </xf>
    <xf numFmtId="0" fontId="8" fillId="4" borderId="1" applyNumberFormat="0" applyProtection="0">
      <alignment horizontal="left"/>
    </xf>
    <xf numFmtId="0" fontId="8" fillId="4" borderId="1" applyNumberFormat="0" applyProtection="0">
      <alignment horizontal="left"/>
    </xf>
    <xf numFmtId="0" fontId="58" fillId="4" borderId="0" applyNumberFormat="0" applyBorder="0" applyProtection="0">
      <alignment horizontal="left"/>
    </xf>
    <xf numFmtId="0" fontId="8" fillId="4" borderId="1" applyNumberFormat="0" applyProtection="0">
      <alignment horizontal="left"/>
    </xf>
    <xf numFmtId="0" fontId="8" fillId="4" borderId="1" applyNumberFormat="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8" fillId="4" borderId="1" applyNumberFormat="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8" fillId="4" borderId="1" applyNumberFormat="0" applyProtection="0">
      <alignment horizontal="left"/>
    </xf>
    <xf numFmtId="49" fontId="5"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61" fillId="4" borderId="1" applyNumberFormat="0" applyProtection="0">
      <alignment horizontal="left"/>
    </xf>
    <xf numFmtId="49" fontId="5" fillId="0" borderId="1" applyFill="0" applyProtection="0">
      <alignment horizontal="right"/>
    </xf>
    <xf numFmtId="0" fontId="33" fillId="0" borderId="0" applyFill="0" applyProtection="0">
      <alignment horizontal="right"/>
    </xf>
    <xf numFmtId="49" fontId="5" fillId="0" borderId="1" applyFill="0" applyProtection="0">
      <alignment horizontal="right"/>
    </xf>
    <xf numFmtId="49" fontId="5" fillId="0" borderId="1" applyFill="0" applyProtection="0">
      <alignment horizontal="right"/>
    </xf>
    <xf numFmtId="49" fontId="5" fillId="0" borderId="1" applyFill="0" applyProtection="0">
      <alignment horizontal="right"/>
    </xf>
    <xf numFmtId="0" fontId="33" fillId="0" borderId="0" applyFill="0" applyProtection="0">
      <alignment horizontal="right"/>
    </xf>
    <xf numFmtId="49" fontId="5" fillId="0" borderId="1" applyFill="0" applyProtection="0">
      <alignment horizontal="right"/>
    </xf>
    <xf numFmtId="49" fontId="5" fillId="0" borderId="1" applyFill="0" applyProtection="0">
      <alignment horizontal="right"/>
    </xf>
    <xf numFmtId="49" fontId="5"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5" fillId="0" borderId="1" applyFill="0" applyProtection="0">
      <alignment horizontal="right"/>
    </xf>
    <xf numFmtId="0" fontId="33" fillId="0" borderId="0" applyFill="0" applyProtection="0">
      <alignment horizontal="right"/>
    </xf>
    <xf numFmtId="49" fontId="5"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5" fillId="0" borderId="1" applyFill="0" applyProtection="0">
      <alignment horizontal="right"/>
    </xf>
    <xf numFmtId="49" fontId="5"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5"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5" fillId="0" borderId="1" applyFill="0" applyProtection="0">
      <alignment horizontal="right"/>
    </xf>
    <xf numFmtId="49" fontId="5" fillId="0" borderId="1" applyFill="0" applyProtection="0">
      <alignment horizontal="right"/>
    </xf>
    <xf numFmtId="49" fontId="5" fillId="0" borderId="1" applyFill="0" applyProtection="0">
      <alignment horizontal="right"/>
    </xf>
    <xf numFmtId="0" fontId="33" fillId="0" borderId="0" applyFill="0" applyProtection="0">
      <alignment horizontal="right"/>
    </xf>
    <xf numFmtId="49" fontId="5" fillId="0" borderId="1" applyFill="0" applyProtection="0">
      <alignment horizontal="right"/>
    </xf>
    <xf numFmtId="0" fontId="33" fillId="0" borderId="0" applyFill="0" applyProtection="0">
      <alignment horizontal="right"/>
    </xf>
    <xf numFmtId="49" fontId="5" fillId="0" borderId="1" applyFill="0" applyProtection="0">
      <alignment horizontal="right"/>
    </xf>
    <xf numFmtId="49" fontId="5" fillId="0" borderId="1" applyFill="0" applyProtection="0">
      <alignment horizontal="right"/>
    </xf>
    <xf numFmtId="49" fontId="5"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49" fontId="5" fillId="0" borderId="1" applyFill="0" applyProtection="0">
      <alignment horizontal="right"/>
    </xf>
    <xf numFmtId="49" fontId="5" fillId="0" borderId="1" applyFill="0" applyProtection="0">
      <alignment horizontal="right"/>
    </xf>
    <xf numFmtId="49" fontId="5" fillId="0" borderId="1" applyFill="0" applyProtection="0">
      <alignment horizontal="right"/>
    </xf>
    <xf numFmtId="0" fontId="33" fillId="0" borderId="0" applyFill="0" applyProtection="0">
      <alignment horizontal="right"/>
    </xf>
    <xf numFmtId="49" fontId="5"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5" fillId="0" borderId="1" applyFill="0" applyProtection="0">
      <alignment horizontal="right"/>
    </xf>
    <xf numFmtId="49" fontId="5"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5" fillId="0" borderId="1" applyFill="0" applyProtection="0">
      <alignment horizontal="right"/>
    </xf>
    <xf numFmtId="0" fontId="33" fillId="0" borderId="0" applyFill="0" applyProtection="0">
      <alignment horizontal="right"/>
    </xf>
    <xf numFmtId="49" fontId="5" fillId="0" borderId="1" applyFill="0" applyProtection="0">
      <alignment horizontal="right"/>
    </xf>
    <xf numFmtId="49" fontId="5" fillId="0" borderId="1" applyFill="0" applyProtection="0">
      <alignment horizontal="right"/>
    </xf>
    <xf numFmtId="49" fontId="5"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49" fontId="5" fillId="0" borderId="1" applyFill="0" applyProtection="0">
      <alignment horizontal="right"/>
    </xf>
    <xf numFmtId="49" fontId="5" fillId="0" borderId="1" applyFill="0" applyProtection="0">
      <alignment horizontal="right"/>
    </xf>
    <xf numFmtId="49" fontId="5" fillId="0" borderId="1" applyFill="0" applyProtection="0">
      <alignment horizontal="right"/>
    </xf>
    <xf numFmtId="0" fontId="61" fillId="4" borderId="1" applyNumberFormat="0" applyProtection="0">
      <alignment horizontal="left"/>
    </xf>
    <xf numFmtId="49" fontId="5" fillId="0" borderId="1" applyFill="0" applyProtection="0">
      <alignment horizontal="right"/>
    </xf>
    <xf numFmtId="49" fontId="5" fillId="0" borderId="1" applyFill="0" applyProtection="0">
      <alignment horizontal="righ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49" fontId="5" fillId="0" borderId="1" applyFill="0" applyProtection="0">
      <alignment horizontal="right"/>
    </xf>
    <xf numFmtId="0" fontId="61" fillId="4" borderId="1" applyNumberFormat="0" applyProtection="0">
      <alignment horizontal="left"/>
    </xf>
    <xf numFmtId="0" fontId="61" fillId="4" borderId="1" applyNumberFormat="0" applyProtection="0">
      <alignment horizontal="left"/>
    </xf>
    <xf numFmtId="49" fontId="5" fillId="0" borderId="1" applyFill="0" applyProtection="0">
      <alignment horizontal="right"/>
    </xf>
    <xf numFmtId="0" fontId="68"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1" applyNumberFormat="0" applyFill="0" applyProtection="0">
      <alignment horizontal="right"/>
    </xf>
    <xf numFmtId="0" fontId="68" fillId="60" borderId="0" applyNumberFormat="0" applyBorder="0" applyProtection="0">
      <alignment horizontal="left"/>
    </xf>
    <xf numFmtId="0" fontId="33" fillId="0" borderId="0" applyNumberFormat="0" applyBorder="0" applyProtection="0">
      <alignment horizontal="left"/>
    </xf>
    <xf numFmtId="0" fontId="68" fillId="60" borderId="0" applyNumberFormat="0" applyBorder="0" applyProtection="0">
      <alignment horizontal="left"/>
    </xf>
    <xf numFmtId="0" fontId="68" fillId="60" borderId="0" applyNumberFormat="0" applyBorder="0" applyProtection="0">
      <alignment horizontal="left"/>
    </xf>
    <xf numFmtId="0" fontId="68" fillId="60" borderId="0" applyNumberFormat="0" applyBorder="0" applyProtection="0">
      <alignment horizontal="left"/>
    </xf>
    <xf numFmtId="0" fontId="33" fillId="0" borderId="0" applyNumberFormat="0" applyBorder="0" applyProtection="0">
      <alignment horizontal="left"/>
    </xf>
    <xf numFmtId="0" fontId="68" fillId="60" borderId="0" applyNumberFormat="0" applyBorder="0" applyProtection="0">
      <alignment horizontal="left"/>
    </xf>
    <xf numFmtId="0" fontId="68" fillId="60" borderId="0" applyNumberFormat="0" applyBorder="0" applyProtection="0">
      <alignment horizontal="left"/>
    </xf>
    <xf numFmtId="0" fontId="68"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8" fillId="60" borderId="0" applyNumberFormat="0" applyBorder="0" applyProtection="0">
      <alignment horizontal="left"/>
    </xf>
    <xf numFmtId="0" fontId="33" fillId="0" borderId="0" applyNumberFormat="0" applyBorder="0" applyProtection="0">
      <alignment horizontal="left"/>
    </xf>
    <xf numFmtId="0" fontId="68"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8" fillId="60" borderId="0" applyNumberFormat="0" applyBorder="0" applyProtection="0">
      <alignment horizontal="left"/>
    </xf>
    <xf numFmtId="0" fontId="68"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8"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8" fillId="60" borderId="0" applyNumberFormat="0" applyBorder="0" applyProtection="0">
      <alignment horizontal="left"/>
    </xf>
    <xf numFmtId="0" fontId="68" fillId="60" borderId="0" applyNumberFormat="0" applyBorder="0" applyProtection="0">
      <alignment horizontal="left"/>
    </xf>
    <xf numFmtId="0" fontId="68" fillId="60" borderId="0" applyNumberFormat="0" applyBorder="0" applyProtection="0">
      <alignment horizontal="left"/>
    </xf>
    <xf numFmtId="0" fontId="33" fillId="0" borderId="0" applyNumberFormat="0" applyBorder="0" applyProtection="0">
      <alignment horizontal="left"/>
    </xf>
    <xf numFmtId="0" fontId="68" fillId="60" borderId="0" applyNumberFormat="0" applyBorder="0" applyProtection="0">
      <alignment horizontal="left"/>
    </xf>
    <xf numFmtId="0" fontId="33" fillId="0" borderId="0" applyNumberFormat="0" applyBorder="0" applyProtection="0">
      <alignment horizontal="left"/>
    </xf>
    <xf numFmtId="0" fontId="68" fillId="60" borderId="0" applyNumberFormat="0" applyBorder="0" applyProtection="0">
      <alignment horizontal="left"/>
    </xf>
    <xf numFmtId="0" fontId="68" fillId="60" borderId="0" applyNumberFormat="0" applyBorder="0" applyProtection="0">
      <alignment horizontal="left"/>
    </xf>
    <xf numFmtId="0" fontId="68"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8" fillId="60" borderId="0" applyNumberFormat="0" applyBorder="0" applyProtection="0">
      <alignment horizontal="left"/>
    </xf>
    <xf numFmtId="0" fontId="68" fillId="60" borderId="0" applyNumberFormat="0" applyBorder="0" applyProtection="0">
      <alignment horizontal="left"/>
    </xf>
    <xf numFmtId="0" fontId="68" fillId="60" borderId="0" applyNumberFormat="0" applyBorder="0" applyProtection="0">
      <alignment horizontal="left"/>
    </xf>
    <xf numFmtId="0" fontId="33" fillId="0" borderId="0" applyNumberFormat="0" applyBorder="0" applyProtection="0">
      <alignment horizontal="left"/>
    </xf>
    <xf numFmtId="0" fontId="68"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8" fillId="60" borderId="0" applyNumberFormat="0" applyBorder="0" applyProtection="0">
      <alignment horizontal="left"/>
    </xf>
    <xf numFmtId="0" fontId="68"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8" fillId="60" borderId="0" applyNumberFormat="0" applyBorder="0" applyProtection="0">
      <alignment horizontal="left"/>
    </xf>
    <xf numFmtId="0" fontId="33" fillId="0" borderId="0" applyNumberFormat="0" applyBorder="0" applyProtection="0">
      <alignment horizontal="left"/>
    </xf>
    <xf numFmtId="0" fontId="68" fillId="60" borderId="0" applyNumberFormat="0" applyBorder="0" applyProtection="0">
      <alignment horizontal="left"/>
    </xf>
    <xf numFmtId="0" fontId="68" fillId="60" borderId="0" applyNumberFormat="0" applyBorder="0" applyProtection="0">
      <alignment horizontal="left"/>
    </xf>
    <xf numFmtId="0" fontId="68"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8" fillId="60" borderId="0" applyNumberFormat="0" applyBorder="0" applyProtection="0">
      <alignment horizontal="left"/>
    </xf>
    <xf numFmtId="0" fontId="68" fillId="60" borderId="0" applyNumberFormat="0" applyBorder="0" applyProtection="0">
      <alignment horizontal="left"/>
    </xf>
    <xf numFmtId="0" fontId="68" fillId="60" borderId="0" applyNumberFormat="0" applyBorder="0" applyProtection="0">
      <alignment horizontal="left"/>
    </xf>
    <xf numFmtId="0" fontId="33" fillId="0" borderId="1" applyNumberFormat="0" applyFill="0" applyProtection="0">
      <alignment horizontal="right"/>
    </xf>
    <xf numFmtId="0" fontId="68" fillId="60" borderId="0" applyNumberFormat="0" applyBorder="0" applyProtection="0">
      <alignment horizontal="left"/>
    </xf>
    <xf numFmtId="0" fontId="68" fillId="60" borderId="0" applyNumberFormat="0" applyBorder="0" applyProtection="0">
      <alignment horizontal="left"/>
    </xf>
    <xf numFmtId="0" fontId="33" fillId="0" borderId="1" applyNumberFormat="0" applyFill="0" applyProtection="0">
      <alignment horizontal="right"/>
    </xf>
    <xf numFmtId="0" fontId="33" fillId="0" borderId="1" applyNumberFormat="0" applyFill="0" applyProtection="0">
      <alignment horizontal="right"/>
    </xf>
    <xf numFmtId="0" fontId="33" fillId="0" borderId="0" applyNumberFormat="0" applyFill="0" applyProtection="0">
      <alignment horizontal="right"/>
    </xf>
    <xf numFmtId="0" fontId="33" fillId="0" borderId="1" applyNumberFormat="0" applyFill="0" applyProtection="0">
      <alignment horizontal="right"/>
    </xf>
    <xf numFmtId="0" fontId="33" fillId="0" borderId="1" applyNumberFormat="0" applyFill="0" applyProtection="0">
      <alignment horizontal="right"/>
    </xf>
    <xf numFmtId="0" fontId="33" fillId="0" borderId="0" applyNumberFormat="0" applyFill="0" applyProtection="0">
      <alignment horizontal="right"/>
    </xf>
    <xf numFmtId="0" fontId="33" fillId="0" borderId="0" applyNumberFormat="0" applyFill="0" applyProtection="0">
      <alignment horizontal="right"/>
    </xf>
    <xf numFmtId="0" fontId="33" fillId="0" borderId="0" applyNumberFormat="0" applyFill="0" applyProtection="0">
      <alignment horizontal="right"/>
    </xf>
    <xf numFmtId="0" fontId="33" fillId="0" borderId="0" applyNumberFormat="0" applyFill="0" applyProtection="0">
      <alignment horizontal="right"/>
    </xf>
    <xf numFmtId="0" fontId="33" fillId="0" borderId="0" applyNumberFormat="0" applyFill="0" applyProtection="0">
      <alignment horizontal="right"/>
    </xf>
    <xf numFmtId="0" fontId="33" fillId="0" borderId="0" applyNumberFormat="0" applyFill="0" applyProtection="0">
      <alignment horizontal="right"/>
    </xf>
    <xf numFmtId="0" fontId="33" fillId="0" borderId="0" applyNumberFormat="0" applyFill="0" applyProtection="0">
      <alignment horizontal="right"/>
    </xf>
    <xf numFmtId="0" fontId="33" fillId="0" borderId="1" applyNumberFormat="0" applyFill="0" applyProtection="0">
      <alignment horizontal="right"/>
    </xf>
    <xf numFmtId="0" fontId="33" fillId="0" borderId="1" applyNumberFormat="0" applyFill="0" applyProtection="0">
      <alignment horizontal="right"/>
    </xf>
    <xf numFmtId="0" fontId="33" fillId="0" borderId="1" applyNumberFormat="0" applyFill="0" applyProtection="0">
      <alignment horizontal="right"/>
    </xf>
    <xf numFmtId="0" fontId="68" fillId="60" borderId="0" applyNumberFormat="0" applyBorder="0" applyProtection="0">
      <alignment horizontal="left"/>
    </xf>
    <xf numFmtId="0" fontId="33" fillId="0" borderId="1" applyNumberFormat="0" applyFill="0" applyProtection="0">
      <alignment horizontal="right"/>
    </xf>
    <xf numFmtId="0" fontId="33" fillId="0" borderId="1" applyNumberFormat="0" applyFill="0" applyProtection="0">
      <alignment horizontal="right"/>
    </xf>
    <xf numFmtId="0" fontId="33" fillId="0" borderId="1" applyNumberFormat="0" applyFill="0" applyProtection="0">
      <alignment horizontal="right"/>
    </xf>
    <xf numFmtId="0" fontId="33" fillId="0" borderId="1" applyNumberFormat="0" applyFill="0" applyProtection="0">
      <alignment horizontal="right"/>
    </xf>
    <xf numFmtId="0" fontId="68" fillId="60" borderId="0" applyNumberFormat="0" applyBorder="0" applyProtection="0">
      <alignment horizontal="left"/>
    </xf>
    <xf numFmtId="0" fontId="69"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5" fillId="60" borderId="0" applyNumberFormat="0" applyBorder="0" applyProtection="0">
      <alignment horizontal="left"/>
    </xf>
    <xf numFmtId="0" fontId="69" fillId="61" borderId="0" applyNumberFormat="0" applyBorder="0" applyProtection="0">
      <alignment horizontal="left"/>
    </xf>
    <xf numFmtId="0" fontId="33" fillId="0" borderId="0" applyNumberFormat="0" applyBorder="0" applyProtection="0">
      <alignment horizontal="left"/>
    </xf>
    <xf numFmtId="0" fontId="69" fillId="61" borderId="0" applyNumberFormat="0" applyBorder="0" applyProtection="0">
      <alignment horizontal="left"/>
    </xf>
    <xf numFmtId="0" fontId="69" fillId="61" borderId="0" applyNumberFormat="0" applyBorder="0" applyProtection="0">
      <alignment horizontal="left"/>
    </xf>
    <xf numFmtId="0" fontId="69" fillId="61" borderId="0" applyNumberFormat="0" applyBorder="0" applyProtection="0">
      <alignment horizontal="left"/>
    </xf>
    <xf numFmtId="0" fontId="33" fillId="0" borderId="0" applyNumberFormat="0" applyBorder="0" applyProtection="0">
      <alignment horizontal="left"/>
    </xf>
    <xf numFmtId="0" fontId="69" fillId="61" borderId="0" applyNumberFormat="0" applyBorder="0" applyProtection="0">
      <alignment horizontal="left"/>
    </xf>
    <xf numFmtId="0" fontId="69" fillId="61" borderId="0" applyNumberFormat="0" applyBorder="0" applyProtection="0">
      <alignment horizontal="left"/>
    </xf>
    <xf numFmtId="0" fontId="69"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9" fillId="61" borderId="0" applyNumberFormat="0" applyBorder="0" applyProtection="0">
      <alignment horizontal="left"/>
    </xf>
    <xf numFmtId="0" fontId="33" fillId="0" borderId="0" applyNumberFormat="0" applyBorder="0" applyProtection="0">
      <alignment horizontal="left"/>
    </xf>
    <xf numFmtId="0" fontId="69"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9" fillId="61" borderId="0" applyNumberFormat="0" applyBorder="0" applyProtection="0">
      <alignment horizontal="left"/>
    </xf>
    <xf numFmtId="0" fontId="69"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9"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9" fillId="61" borderId="0" applyNumberFormat="0" applyBorder="0" applyProtection="0">
      <alignment horizontal="left"/>
    </xf>
    <xf numFmtId="0" fontId="69" fillId="61" borderId="0" applyNumberFormat="0" applyBorder="0" applyProtection="0">
      <alignment horizontal="left"/>
    </xf>
    <xf numFmtId="0" fontId="69" fillId="61" borderId="0" applyNumberFormat="0" applyBorder="0" applyProtection="0">
      <alignment horizontal="left"/>
    </xf>
    <xf numFmtId="0" fontId="33" fillId="0" borderId="0" applyNumberFormat="0" applyBorder="0" applyProtection="0">
      <alignment horizontal="left"/>
    </xf>
    <xf numFmtId="0" fontId="69" fillId="61" borderId="0" applyNumberFormat="0" applyBorder="0" applyProtection="0">
      <alignment horizontal="left"/>
    </xf>
    <xf numFmtId="0" fontId="33" fillId="0" borderId="0" applyNumberFormat="0" applyBorder="0" applyProtection="0">
      <alignment horizontal="left"/>
    </xf>
    <xf numFmtId="0" fontId="69" fillId="61" borderId="0" applyNumberFormat="0" applyBorder="0" applyProtection="0">
      <alignment horizontal="left"/>
    </xf>
    <xf numFmtId="0" fontId="69" fillId="61" borderId="0" applyNumberFormat="0" applyBorder="0" applyProtection="0">
      <alignment horizontal="left"/>
    </xf>
    <xf numFmtId="0" fontId="69"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9" fillId="61" borderId="0" applyNumberFormat="0" applyBorder="0" applyProtection="0">
      <alignment horizontal="left"/>
    </xf>
    <xf numFmtId="0" fontId="69" fillId="61" borderId="0" applyNumberFormat="0" applyBorder="0" applyProtection="0">
      <alignment horizontal="left"/>
    </xf>
    <xf numFmtId="0" fontId="69" fillId="61" borderId="0" applyNumberFormat="0" applyBorder="0" applyProtection="0">
      <alignment horizontal="left"/>
    </xf>
    <xf numFmtId="0" fontId="33" fillId="0" borderId="0" applyNumberFormat="0" applyBorder="0" applyProtection="0">
      <alignment horizontal="left"/>
    </xf>
    <xf numFmtId="0" fontId="69"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9" fillId="61" borderId="0" applyNumberFormat="0" applyBorder="0" applyProtection="0">
      <alignment horizontal="left"/>
    </xf>
    <xf numFmtId="0" fontId="69"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9" fillId="61" borderId="0" applyNumberFormat="0" applyBorder="0" applyProtection="0">
      <alignment horizontal="left"/>
    </xf>
    <xf numFmtId="0" fontId="33" fillId="0" borderId="0" applyNumberFormat="0" applyBorder="0" applyProtection="0">
      <alignment horizontal="left"/>
    </xf>
    <xf numFmtId="0" fontId="69" fillId="61" borderId="0" applyNumberFormat="0" applyBorder="0" applyProtection="0">
      <alignment horizontal="left"/>
    </xf>
    <xf numFmtId="0" fontId="69" fillId="61" borderId="0" applyNumberFormat="0" applyBorder="0" applyProtection="0">
      <alignment horizontal="left"/>
    </xf>
    <xf numFmtId="0" fontId="69"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9" fillId="61" borderId="0" applyNumberFormat="0" applyBorder="0" applyProtection="0">
      <alignment horizontal="left"/>
    </xf>
    <xf numFmtId="0" fontId="69" fillId="61" borderId="0" applyNumberFormat="0" applyBorder="0" applyProtection="0">
      <alignment horizontal="left"/>
    </xf>
    <xf numFmtId="0" fontId="69" fillId="61" borderId="0" applyNumberFormat="0" applyBorder="0" applyProtection="0">
      <alignment horizontal="left"/>
    </xf>
    <xf numFmtId="0" fontId="65" fillId="60" borderId="0" applyNumberFormat="0" applyBorder="0" applyProtection="0">
      <alignment horizontal="left"/>
    </xf>
    <xf numFmtId="0" fontId="69" fillId="61" borderId="0" applyNumberFormat="0" applyBorder="0" applyProtection="0">
      <alignment horizontal="left"/>
    </xf>
    <xf numFmtId="0" fontId="69" fillId="61"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9" fillId="61"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9" fillId="61" borderId="0" applyNumberFormat="0" applyBorder="0" applyProtection="0">
      <alignment horizontal="left"/>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5"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5"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58" fillId="4" borderId="0" applyNumberFormat="0" applyBorder="0" applyProtection="0">
      <alignment horizontal="lef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8" fillId="4" borderId="1" applyNumberFormat="0" applyProtection="0">
      <alignment horizontal="righ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Protection="0">
      <alignment horizontal="right"/>
    </xf>
    <xf numFmtId="0" fontId="8"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7" fillId="4" borderId="0" applyNumberFormat="0" applyBorder="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Border="0" applyProtection="0">
      <alignment horizontal="left"/>
    </xf>
    <xf numFmtId="0" fontId="67"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8" fillId="4" borderId="1" applyNumberFormat="0" applyProtection="0">
      <alignment horizontal="lef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NumberFormat="0" applyProtection="0">
      <alignment horizontal="left"/>
    </xf>
    <xf numFmtId="0" fontId="8"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49" fontId="5" fillId="0" borderId="1" applyFill="0" applyProtection="0">
      <alignment horizontal="righ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Fill="0" applyProtection="0">
      <alignment horizontal="right"/>
    </xf>
    <xf numFmtId="49" fontId="5"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68" fillId="6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8"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9" fillId="61" borderId="0" applyNumberFormat="0" applyBorder="0" applyProtection="0">
      <alignment horizontal="left"/>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NumberFormat="0" applyBorder="0" applyProtection="0">
      <alignment horizontal="left"/>
    </xf>
    <xf numFmtId="0" fontId="69"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1" fontId="5"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1" fontId="5"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5"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2" fontId="5"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5"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5"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5" fillId="0" borderId="1" applyFill="0" applyProtection="0">
      <alignment horizontal="right" vertical="top" wrapText="1"/>
    </xf>
    <xf numFmtId="0" fontId="33" fillId="0" borderId="0" applyFill="0" applyProtection="0">
      <alignment horizontal="right" vertical="top" wrapText="1"/>
    </xf>
    <xf numFmtId="49" fontId="5"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8" fillId="4" borderId="1" applyNumberFormat="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NumberFormat="0" applyProtection="0">
      <alignment horizontal="right"/>
    </xf>
    <xf numFmtId="0" fontId="8"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7" fillId="4"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7"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8" fillId="4" borderId="1" applyNumberFormat="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Protection="0">
      <alignment horizontal="left"/>
    </xf>
    <xf numFmtId="0" fontId="8"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49" fontId="5" fillId="0" borderId="1" applyFill="0" applyProtection="0">
      <alignment horizontal="right"/>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xf>
    <xf numFmtId="49" fontId="5"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68" fillId="60" borderId="0" applyNumberFormat="0" applyBorder="0" applyProtection="0">
      <alignment horizontal="left"/>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NumberFormat="0" applyBorder="0" applyProtection="0">
      <alignment horizontal="left"/>
    </xf>
    <xf numFmtId="0" fontId="68"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9" fillId="61" borderId="0" applyNumberFormat="0" applyBorder="0" applyProtection="0">
      <alignment horizontal="left"/>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NumberFormat="0" applyBorder="0" applyProtection="0">
      <alignment horizontal="left"/>
    </xf>
    <xf numFmtId="0" fontId="69"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1" fontId="5"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1" fontId="5"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5" fillId="0" borderId="1" applyFill="0" applyProtection="0">
      <alignment horizontal="right" vertical="top" wrapText="1"/>
    </xf>
    <xf numFmtId="0" fontId="33" fillId="0" borderId="0" applyFill="0" applyProtection="0">
      <alignment horizontal="right" vertical="top" wrapText="1"/>
    </xf>
    <xf numFmtId="2" fontId="5"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5" fillId="0" borderId="1" applyFill="0" applyProtection="0">
      <alignment horizontal="right" vertical="top" wrapText="1"/>
    </xf>
    <xf numFmtId="0" fontId="33" fillId="0" borderId="0" applyFill="0" applyProtection="0">
      <alignment horizontal="right" vertical="top" wrapText="1"/>
    </xf>
    <xf numFmtId="0" fontId="5"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5" fillId="0" borderId="1" applyFill="0" applyProtection="0">
      <alignment horizontal="right" vertical="top" wrapText="1"/>
    </xf>
    <xf numFmtId="0" fontId="33" fillId="0" borderId="0" applyFill="0" applyProtection="0">
      <alignment horizontal="right" vertical="top" wrapText="1"/>
    </xf>
    <xf numFmtId="49" fontId="5"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8" fillId="4" borderId="1" applyNumberFormat="0" applyProtection="0">
      <alignment horizontal="righ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Protection="0">
      <alignment horizontal="right"/>
    </xf>
    <xf numFmtId="0" fontId="8"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7" fillId="4"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7"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8" fillId="4" borderId="1" applyNumberFormat="0" applyProtection="0">
      <alignment horizontal="left"/>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NumberFormat="0" applyProtection="0">
      <alignment horizontal="left"/>
    </xf>
    <xf numFmtId="0" fontId="8"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49" fontId="5" fillId="0" borderId="1" applyFill="0" applyProtection="0">
      <alignment horizontal="right"/>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xf>
    <xf numFmtId="49" fontId="5"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68" fillId="60" borderId="0" applyNumberFormat="0" applyBorder="0" applyProtection="0">
      <alignment horizontal="left"/>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NumberFormat="0" applyBorder="0" applyProtection="0">
      <alignment horizontal="left"/>
    </xf>
    <xf numFmtId="0" fontId="68"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9" fillId="61" borderId="0" applyNumberFormat="0" applyBorder="0" applyProtection="0">
      <alignment horizontal="left"/>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NumberFormat="0" applyBorder="0" applyProtection="0">
      <alignment horizontal="left"/>
    </xf>
    <xf numFmtId="0" fontId="69"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1" fontId="5" fillId="0" borderId="1" applyFill="0" applyProtection="0">
      <alignment horizontal="right" vertical="top" wrapText="1"/>
    </xf>
    <xf numFmtId="0" fontId="33" fillId="0" borderId="0" applyFill="0" applyProtection="0">
      <alignment horizontal="right" vertical="top" wrapText="1"/>
    </xf>
    <xf numFmtId="1" fontId="5"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5" fillId="0" borderId="1" applyFill="0" applyProtection="0">
      <alignment horizontal="right" vertical="top" wrapText="1"/>
    </xf>
    <xf numFmtId="0" fontId="33" fillId="0" borderId="0" applyFill="0" applyProtection="0">
      <alignment horizontal="right" vertical="top" wrapText="1"/>
    </xf>
    <xf numFmtId="2" fontId="5"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5" fillId="0" borderId="1" applyFill="0" applyProtection="0">
      <alignment horizontal="right" vertical="top" wrapText="1"/>
    </xf>
    <xf numFmtId="0" fontId="33" fillId="0" borderId="0" applyFill="0" applyProtection="0">
      <alignment horizontal="right" vertical="top" wrapText="1"/>
    </xf>
    <xf numFmtId="0" fontId="5"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5" fillId="0" borderId="1" applyFill="0" applyProtection="0">
      <alignment horizontal="right" vertical="top" wrapText="1"/>
    </xf>
    <xf numFmtId="0" fontId="33" fillId="0" borderId="0" applyFill="0" applyProtection="0">
      <alignment horizontal="right" vertical="top" wrapText="1"/>
    </xf>
    <xf numFmtId="49" fontId="5"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58" fillId="4" borderId="0" applyNumberFormat="0" applyBorder="0" applyProtection="0">
      <alignment horizontal="lef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61" fillId="4" borderId="1" applyNumberFormat="0" applyProtection="0">
      <alignment horizontal="righ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1" fillId="4" borderId="1" applyNumberFormat="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58" fillId="4" borderId="0" applyNumberFormat="0" applyBorder="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49" fontId="33" fillId="0" borderId="1" applyFill="0" applyProtection="0">
      <alignment horizontal="righ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61" fillId="4" borderId="1" applyNumberFormat="0" applyProtection="0">
      <alignment horizontal="lef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65" fillId="60" borderId="0" applyNumberFormat="0" applyBorder="0" applyProtection="0">
      <alignment horizontal="lef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49" fontId="33" fillId="0" borderId="1" applyFill="0" applyProtection="0">
      <alignment horizontal="righ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8" fillId="4" borderId="1" applyNumberFormat="0" applyProtection="0">
      <alignment horizontal="righ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65" fillId="60" borderId="0" applyNumberFormat="0" applyBorder="0" applyProtection="0">
      <alignment horizontal="left"/>
    </xf>
    <xf numFmtId="0" fontId="33" fillId="0" borderId="0" applyNumberFormat="0" applyProtection="0">
      <alignment horizontal="right"/>
    </xf>
    <xf numFmtId="0" fontId="8" fillId="4" borderId="1"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33" fillId="0" borderId="0" applyNumberFormat="0" applyProtection="0">
      <alignment horizontal="right"/>
    </xf>
    <xf numFmtId="0" fontId="67" fillId="4"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66" fillId="61" borderId="0" applyNumberFormat="0" applyBorder="0" applyProtection="0">
      <alignment horizontal="left"/>
    </xf>
    <xf numFmtId="0" fontId="33" fillId="0" borderId="0" applyNumberFormat="0" applyBorder="0" applyProtection="0">
      <alignment horizontal="left"/>
    </xf>
    <xf numFmtId="0" fontId="67" fillId="4"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8" fillId="4" borderId="1" applyNumberFormat="0" applyProtection="0">
      <alignment horizontal="left"/>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1" fontId="33" fillId="0" borderId="1" applyFill="0" applyProtection="0">
      <alignment horizontal="right" vertical="top" wrapText="1"/>
    </xf>
    <xf numFmtId="0" fontId="33" fillId="0" borderId="0" applyNumberFormat="0" applyProtection="0">
      <alignment horizontal="left"/>
    </xf>
    <xf numFmtId="0" fontId="8" fillId="4" borderId="1"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0" fontId="33" fillId="0" borderId="0" applyNumberFormat="0" applyProtection="0">
      <alignment horizontal="left"/>
    </xf>
    <xf numFmtId="49" fontId="5" fillId="0" borderId="1" applyFill="0" applyProtection="0">
      <alignment horizontal="right"/>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33" fillId="0" borderId="0" applyFill="0" applyProtection="0">
      <alignment horizontal="right"/>
    </xf>
    <xf numFmtId="49" fontId="5" fillId="0" borderId="1"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33" fillId="0" borderId="0" applyFill="0" applyProtection="0">
      <alignment horizontal="right"/>
    </xf>
    <xf numFmtId="0" fontId="68" fillId="60" borderId="0" applyNumberFormat="0" applyBorder="0" applyProtection="0">
      <alignment horizontal="left"/>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1" applyFill="0" applyProtection="0">
      <alignment horizontal="right" vertical="top" wrapText="1"/>
    </xf>
    <xf numFmtId="0" fontId="33" fillId="0" borderId="0" applyNumberFormat="0" applyBorder="0" applyProtection="0">
      <alignment horizontal="left"/>
    </xf>
    <xf numFmtId="0" fontId="68" fillId="6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69" fillId="61" borderId="0" applyNumberFormat="0" applyBorder="0" applyProtection="0">
      <alignment horizontal="left"/>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49" fontId="33" fillId="0" borderId="1" applyFill="0" applyProtection="0">
      <alignment horizontal="right" vertical="top" wrapText="1"/>
    </xf>
    <xf numFmtId="0" fontId="33" fillId="0" borderId="0" applyNumberFormat="0" applyBorder="0" applyProtection="0">
      <alignment horizontal="left"/>
    </xf>
    <xf numFmtId="0" fontId="69" fillId="61"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0" fontId="33" fillId="0" borderId="0" applyNumberFormat="0" applyBorder="0" applyProtection="0">
      <alignment horizontal="left"/>
    </xf>
    <xf numFmtId="1" fontId="5" fillId="0" borderId="1" applyFill="0" applyProtection="0">
      <alignment horizontal="right" vertical="top" wrapText="1"/>
    </xf>
    <xf numFmtId="0" fontId="33" fillId="0" borderId="0" applyFill="0" applyProtection="0">
      <alignment horizontal="right" vertical="top" wrapText="1"/>
    </xf>
    <xf numFmtId="1" fontId="5"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2" fontId="5" fillId="0" borderId="1" applyFill="0" applyProtection="0">
      <alignment horizontal="right" vertical="top" wrapText="1"/>
    </xf>
    <xf numFmtId="0" fontId="33" fillId="0" borderId="0" applyFill="0" applyProtection="0">
      <alignment horizontal="right" vertical="top" wrapText="1"/>
    </xf>
    <xf numFmtId="2" fontId="5"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5" fillId="0" borderId="1" applyFill="0" applyProtection="0">
      <alignment horizontal="right" vertical="top" wrapText="1"/>
    </xf>
    <xf numFmtId="0" fontId="33" fillId="0" borderId="0" applyFill="0" applyProtection="0">
      <alignment horizontal="right" vertical="top" wrapText="1"/>
    </xf>
    <xf numFmtId="0" fontId="5" fillId="0" borderId="1"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33" fillId="0" borderId="0" applyFill="0" applyProtection="0">
      <alignment horizontal="right" vertical="top" wrapText="1"/>
    </xf>
    <xf numFmtId="0" fontId="52" fillId="0" borderId="0" applyNumberFormat="0" applyFill="0" applyBorder="0" applyAlignment="0" applyProtection="0"/>
    <xf numFmtId="0" fontId="33" fillId="0" borderId="0" applyNumberFormat="0" applyFill="0" applyBorder="0" applyAlignment="0" applyProtection="0"/>
    <xf numFmtId="0" fontId="5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3" fillId="0" borderId="0" applyNumberFormat="0" applyFill="0" applyBorder="0" applyAlignment="0" applyProtection="0"/>
    <xf numFmtId="0" fontId="33" fillId="0" borderId="0" applyNumberFormat="0" applyFill="0" applyBorder="0" applyAlignment="0" applyProtection="0"/>
    <xf numFmtId="0" fontId="5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Alignment="0" applyProtection="0"/>
    <xf numFmtId="0" fontId="54" fillId="0" borderId="65" applyNumberFormat="0" applyFill="0" applyAlignment="0" applyProtection="0"/>
    <xf numFmtId="0" fontId="33" fillId="0" borderId="0" applyNumberFormat="0" applyFill="0" applyAlignment="0" applyProtection="0"/>
    <xf numFmtId="0" fontId="33" fillId="0" borderId="0" applyNumberFormat="0" applyFill="0" applyAlignment="0" applyProtection="0"/>
    <xf numFmtId="0" fontId="33" fillId="0" borderId="0" applyNumberFormat="0" applyFill="0" applyAlignment="0" applyProtection="0"/>
    <xf numFmtId="0" fontId="33" fillId="0" borderId="0" applyNumberFormat="0" applyFill="0" applyAlignment="0" applyProtection="0"/>
    <xf numFmtId="0" fontId="33" fillId="0" borderId="0" applyNumberFormat="0" applyFill="0" applyAlignment="0" applyProtection="0"/>
    <xf numFmtId="0" fontId="33" fillId="0" borderId="0" applyNumberFormat="0" applyFill="0" applyAlignment="0" applyProtection="0"/>
    <xf numFmtId="0" fontId="33" fillId="0" borderId="0" applyNumberFormat="0" applyFill="0" applyAlignment="0" applyProtection="0"/>
    <xf numFmtId="0" fontId="33" fillId="0" borderId="0" applyNumberFormat="0" applyFill="0" applyAlignment="0" applyProtection="0"/>
    <xf numFmtId="0" fontId="55" fillId="0" borderId="66" applyNumberFormat="0" applyFill="0" applyAlignment="0" applyProtection="0"/>
    <xf numFmtId="0" fontId="33" fillId="0" borderId="0" applyNumberFormat="0" applyFill="0" applyAlignment="0" applyProtection="0"/>
    <xf numFmtId="0" fontId="33" fillId="0" borderId="0" applyNumberFormat="0" applyFill="0" applyAlignment="0" applyProtection="0"/>
    <xf numFmtId="0" fontId="33" fillId="0" borderId="0" applyNumberFormat="0" applyFill="0" applyAlignment="0" applyProtection="0"/>
    <xf numFmtId="0" fontId="33" fillId="0" borderId="0" applyNumberFormat="0" applyFill="0" applyAlignment="0" applyProtection="0"/>
    <xf numFmtId="0" fontId="33" fillId="0" borderId="0" applyNumberFormat="0" applyFill="0" applyAlignment="0" applyProtection="0"/>
    <xf numFmtId="0" fontId="33" fillId="0" borderId="0" applyNumberFormat="0" applyFill="0" applyAlignment="0" applyProtection="0"/>
    <xf numFmtId="0" fontId="33" fillId="0" borderId="0" applyNumberFormat="0" applyFill="0" applyAlignment="0" applyProtection="0"/>
    <xf numFmtId="0" fontId="33" fillId="0" borderId="0" applyNumberFormat="0" applyFill="0" applyAlignment="0" applyProtection="0"/>
    <xf numFmtId="0" fontId="43" fillId="0" borderId="67" applyNumberFormat="0" applyFill="0" applyAlignment="0" applyProtection="0"/>
    <xf numFmtId="0" fontId="33" fillId="0" borderId="0" applyNumberFormat="0" applyFill="0" applyAlignment="0" applyProtection="0"/>
    <xf numFmtId="0" fontId="33" fillId="0" borderId="0" applyNumberFormat="0" applyFill="0" applyAlignment="0" applyProtection="0"/>
    <xf numFmtId="0" fontId="33" fillId="0" borderId="0" applyNumberFormat="0" applyFill="0" applyAlignment="0" applyProtection="0"/>
    <xf numFmtId="0" fontId="33" fillId="0" borderId="0" applyNumberFormat="0" applyFill="0" applyAlignment="0" applyProtection="0"/>
    <xf numFmtId="0" fontId="33" fillId="0" borderId="0" applyNumberFormat="0" applyFill="0" applyAlignment="0" applyProtection="0"/>
    <xf numFmtId="0" fontId="33" fillId="0" borderId="0" applyNumberFormat="0" applyFill="0" applyAlignment="0" applyProtection="0"/>
    <xf numFmtId="0" fontId="33" fillId="0" borderId="0" applyNumberFormat="0" applyFill="0" applyAlignment="0" applyProtection="0"/>
    <xf numFmtId="0" fontId="33" fillId="0" borderId="0" applyNumberFormat="0" applyFill="0" applyBorder="0" applyAlignment="0" applyProtection="0"/>
    <xf numFmtId="0" fontId="4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0" fillId="0" borderId="68" applyNumberFormat="0" applyFill="0" applyAlignment="0" applyProtection="0"/>
    <xf numFmtId="0" fontId="70" fillId="0" borderId="68" applyNumberFormat="0" applyFill="0" applyAlignment="0" applyProtection="0"/>
    <xf numFmtId="0" fontId="33" fillId="0" borderId="0" applyNumberFormat="0" applyFill="0" applyAlignment="0" applyProtection="0"/>
    <xf numFmtId="0" fontId="70" fillId="0" borderId="68" applyNumberFormat="0" applyFill="0" applyAlignment="0" applyProtection="0"/>
    <xf numFmtId="0" fontId="33" fillId="0" borderId="0" applyNumberFormat="0" applyFill="0" applyAlignment="0" applyProtection="0"/>
    <xf numFmtId="0" fontId="33" fillId="0" borderId="0" applyNumberFormat="0" applyFill="0" applyAlignment="0" applyProtection="0"/>
    <xf numFmtId="0" fontId="33" fillId="0" borderId="0" applyNumberFormat="0" applyFill="0" applyAlignment="0" applyProtection="0"/>
    <xf numFmtId="0" fontId="33" fillId="0" borderId="0" applyNumberFormat="0" applyFill="0" applyAlignment="0" applyProtection="0"/>
    <xf numFmtId="0" fontId="33" fillId="0" borderId="0" applyNumberFormat="0" applyFill="0" applyAlignment="0" applyProtection="0"/>
    <xf numFmtId="0" fontId="33" fillId="0" borderId="0" applyNumberFormat="0" applyFill="0" applyAlignment="0" applyProtection="0"/>
    <xf numFmtId="0" fontId="33" fillId="0" borderId="0" applyNumberFormat="0" applyFill="0" applyAlignment="0" applyProtection="0"/>
    <xf numFmtId="165" fontId="33" fillId="0" borderId="0" applyFont="0" applyFill="0" applyBorder="0" applyAlignment="0" applyProtection="0"/>
    <xf numFmtId="165" fontId="33" fillId="0" borderId="0" applyFont="0" applyFill="0" applyBorder="0" applyAlignment="0" applyProtection="0"/>
    <xf numFmtId="0" fontId="71" fillId="62" borderId="69"/>
    <xf numFmtId="0" fontId="33" fillId="0" borderId="0" applyNumberFormat="0" applyAlignment="0" applyProtection="0"/>
    <xf numFmtId="0" fontId="40" fillId="52" borderId="61" applyNumberFormat="0" applyAlignment="0" applyProtection="0"/>
    <xf numFmtId="0" fontId="33" fillId="0" borderId="0" applyNumberFormat="0" applyAlignment="0" applyProtection="0"/>
    <xf numFmtId="0" fontId="33" fillId="0" borderId="0" applyNumberFormat="0" applyAlignment="0" applyProtection="0"/>
    <xf numFmtId="0" fontId="33" fillId="0" borderId="0" applyNumberFormat="0" applyAlignment="0" applyProtection="0"/>
    <xf numFmtId="0" fontId="33" fillId="0" borderId="0" applyNumberFormat="0" applyAlignment="0" applyProtection="0"/>
    <xf numFmtId="0" fontId="33" fillId="0" borderId="0" applyNumberFormat="0" applyAlignment="0" applyProtection="0"/>
    <xf numFmtId="0" fontId="33" fillId="0" borderId="0" applyNumberFormat="0" applyAlignment="0" applyProtection="0"/>
    <xf numFmtId="0" fontId="33" fillId="0" borderId="0" applyNumberFormat="0" applyAlignment="0" applyProtection="0"/>
    <xf numFmtId="0" fontId="51" fillId="0" borderId="0" applyNumberFormat="0" applyFill="0" applyBorder="0" applyAlignment="0" applyProtection="0"/>
    <xf numFmtId="0" fontId="1" fillId="26" borderId="0" applyNumberFormat="0" applyBorder="0" applyAlignment="0" applyProtection="0"/>
    <xf numFmtId="0" fontId="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1" fillId="36" borderId="0" applyNumberFormat="0" applyBorder="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43"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44" fontId="59" fillId="0" borderId="0" applyFont="0" applyFill="0" applyBorder="0" applyAlignment="0" applyProtection="0"/>
    <xf numFmtId="0" fontId="15" fillId="0" borderId="0"/>
    <xf numFmtId="0" fontId="33" fillId="0" borderId="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33" fillId="0" borderId="0"/>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33" fillId="0" borderId="0"/>
    <xf numFmtId="0" fontId="39" fillId="51" borderId="60" applyNumberFormat="0" applyAlignment="0" applyProtection="0"/>
    <xf numFmtId="0" fontId="33" fillId="53" borderId="63" applyNumberFormat="0" applyFon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3" fillId="53" borderId="63" applyNumberFormat="0" applyFont="0" applyAlignment="0" applyProtection="0"/>
    <xf numFmtId="0" fontId="39" fillId="51" borderId="60" applyNumberFormat="0" applyAlignment="0" applyProtection="0"/>
    <xf numFmtId="0" fontId="33" fillId="53" borderId="63" applyNumberFormat="0" applyFont="0" applyAlignment="0" applyProtection="0"/>
    <xf numFmtId="0" fontId="50" fillId="51" borderId="64" applyNumberFormat="0" applyAlignment="0" applyProtection="0"/>
    <xf numFmtId="0" fontId="33" fillId="53" borderId="63" applyNumberFormat="0" applyFont="0" applyAlignment="0" applyProtection="0"/>
    <xf numFmtId="0" fontId="50" fillId="51" borderId="64" applyNumberFormat="0" applyAlignment="0" applyProtection="0"/>
    <xf numFmtId="0" fontId="33" fillId="53" borderId="63" applyNumberFormat="0" applyFon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44" fillId="42" borderId="60" applyNumberFormat="0" applyAlignment="0" applyProtection="0"/>
    <xf numFmtId="0" fontId="39" fillId="51" borderId="60" applyNumberFormat="0" applyAlignment="0" applyProtection="0"/>
    <xf numFmtId="0" fontId="44" fillId="42"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3" fillId="53" borderId="63" applyNumberFormat="0" applyFont="0" applyAlignment="0" applyProtection="0"/>
    <xf numFmtId="0" fontId="33" fillId="53" borderId="63" applyNumberFormat="0" applyFont="0" applyAlignment="0" applyProtection="0"/>
    <xf numFmtId="0" fontId="44" fillId="42"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44" fillId="42"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3" fillId="53" borderId="63" applyNumberFormat="0" applyFont="0" applyAlignment="0" applyProtection="0"/>
    <xf numFmtId="0" fontId="39" fillId="51" borderId="60" applyNumberForma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9" fillId="51" borderId="60" applyNumberFormat="0" applyAlignment="0" applyProtection="0"/>
    <xf numFmtId="0" fontId="33" fillId="53" borderId="63" applyNumberFormat="0" applyFont="0" applyAlignment="0" applyProtection="0"/>
    <xf numFmtId="0" fontId="33" fillId="53" borderId="63" applyNumberFormat="0" applyFont="0" applyAlignment="0" applyProtection="0"/>
    <xf numFmtId="0" fontId="39" fillId="51" borderId="60" applyNumberFormat="0" applyAlignment="0" applyProtection="0"/>
    <xf numFmtId="2" fontId="33" fillId="0" borderId="1" applyFill="0" applyProtection="0">
      <alignment horizontal="right" vertical="top" wrapText="1"/>
    </xf>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50" fillId="51" borderId="64" applyNumberFormat="0" applyAlignment="0" applyProtection="0"/>
    <xf numFmtId="0" fontId="44" fillId="42" borderId="60" applyNumberForma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9" fillId="51" borderId="60" applyNumberFormat="0" applyAlignment="0" applyProtection="0"/>
    <xf numFmtId="0" fontId="33" fillId="53" borderId="63" applyNumberFormat="0" applyFont="0" applyAlignment="0" applyProtection="0"/>
    <xf numFmtId="0" fontId="39" fillId="51" borderId="60" applyNumberFormat="0" applyAlignment="0" applyProtection="0"/>
    <xf numFmtId="0" fontId="33" fillId="53" borderId="63" applyNumberFormat="0" applyFont="0" applyAlignment="0" applyProtection="0"/>
    <xf numFmtId="0" fontId="39" fillId="51" borderId="60" applyNumberFormat="0" applyAlignment="0" applyProtection="0"/>
    <xf numFmtId="0" fontId="33" fillId="53" borderId="63" applyNumberFormat="0" applyFont="0" applyAlignment="0" applyProtection="0"/>
    <xf numFmtId="0" fontId="44" fillId="42" borderId="60" applyNumberFormat="0" applyAlignment="0" applyProtection="0"/>
    <xf numFmtId="0" fontId="33" fillId="53" borderId="63" applyNumberFormat="0" applyFont="0" applyAlignment="0" applyProtection="0"/>
    <xf numFmtId="0" fontId="33" fillId="53" borderId="63" applyNumberFormat="0" applyFont="0" applyAlignment="0" applyProtection="0"/>
    <xf numFmtId="0" fontId="39" fillId="51" borderId="60" applyNumberFormat="0" applyAlignment="0" applyProtection="0"/>
    <xf numFmtId="0" fontId="33" fillId="53" borderId="63" applyNumberFormat="0" applyFont="0" applyAlignment="0" applyProtection="0"/>
    <xf numFmtId="0" fontId="33" fillId="53" borderId="63" applyNumberFormat="0" applyFont="0" applyAlignment="0" applyProtection="0"/>
    <xf numFmtId="0" fontId="39" fillId="51" borderId="60" applyNumberFormat="0" applyAlignment="0" applyProtection="0"/>
    <xf numFmtId="0" fontId="33" fillId="53" borderId="63" applyNumberFormat="0" applyFont="0" applyAlignment="0" applyProtection="0"/>
    <xf numFmtId="0" fontId="33" fillId="53" borderId="63" applyNumberFormat="0" applyFont="0" applyAlignment="0" applyProtection="0"/>
    <xf numFmtId="0" fontId="44" fillId="42" borderId="60" applyNumberFormat="0" applyAlignment="0" applyProtection="0"/>
    <xf numFmtId="0" fontId="33" fillId="53" borderId="63" applyNumberFormat="0" applyFon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3" fillId="53" borderId="63" applyNumberFormat="0" applyFon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3" fillId="53" borderId="63" applyNumberFormat="0" applyFont="0" applyAlignment="0" applyProtection="0"/>
    <xf numFmtId="0" fontId="33" fillId="53" borderId="63" applyNumberFormat="0" applyFont="0" applyAlignment="0" applyProtection="0"/>
    <xf numFmtId="0" fontId="39" fillId="51" borderId="60" applyNumberFormat="0" applyAlignment="0" applyProtection="0"/>
    <xf numFmtId="0" fontId="33" fillId="53" borderId="63" applyNumberFormat="0" applyFon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3" fillId="53" borderId="63" applyNumberFormat="0" applyFont="0" applyAlignment="0" applyProtection="0"/>
    <xf numFmtId="0" fontId="39" fillId="51" borderId="60" applyNumberFormat="0" applyAlignment="0" applyProtection="0"/>
    <xf numFmtId="0" fontId="33" fillId="53" borderId="63" applyNumberFormat="0" applyFon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9" fillId="51" borderId="60" applyNumberFormat="0" applyAlignment="0" applyProtection="0"/>
    <xf numFmtId="0" fontId="33" fillId="53" borderId="63" applyNumberFormat="0" applyFont="0" applyAlignment="0" applyProtection="0"/>
    <xf numFmtId="0" fontId="39" fillId="51" borderId="60" applyNumberFormat="0" applyAlignment="0" applyProtection="0"/>
    <xf numFmtId="0" fontId="33" fillId="53" borderId="63" applyNumberFormat="0" applyFont="0" applyAlignment="0" applyProtection="0"/>
    <xf numFmtId="0" fontId="39" fillId="51" borderId="60" applyNumberFormat="0" applyAlignment="0" applyProtection="0"/>
    <xf numFmtId="0" fontId="33" fillId="53" borderId="63" applyNumberFormat="0" applyFont="0" applyAlignment="0" applyProtection="0"/>
    <xf numFmtId="0" fontId="33" fillId="53" borderId="63" applyNumberFormat="0" applyFont="0" applyAlignment="0" applyProtection="0"/>
    <xf numFmtId="0" fontId="39" fillId="51" borderId="60" applyNumberFormat="0" applyAlignment="0" applyProtection="0"/>
    <xf numFmtId="0" fontId="33" fillId="53" borderId="63" applyNumberFormat="0" applyFont="0" applyAlignment="0" applyProtection="0"/>
    <xf numFmtId="0" fontId="33" fillId="53" borderId="63" applyNumberFormat="0" applyFont="0" applyAlignment="0" applyProtection="0"/>
    <xf numFmtId="0" fontId="39" fillId="51" borderId="60" applyNumberFormat="0" applyAlignment="0" applyProtection="0"/>
    <xf numFmtId="0" fontId="39" fillId="51" borderId="60" applyNumberFormat="0" applyAlignment="0" applyProtection="0"/>
    <xf numFmtId="2" fontId="33" fillId="0" borderId="1" applyFill="0" applyProtection="0">
      <alignment horizontal="right" vertical="top" wrapText="1"/>
    </xf>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3" fillId="53" borderId="63" applyNumberFormat="0" applyFont="0" applyAlignment="0" applyProtection="0"/>
    <xf numFmtId="0" fontId="33" fillId="53" borderId="63" applyNumberFormat="0" applyFon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3" fillId="53" borderId="63" applyNumberFormat="0" applyFon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3" fillId="53" borderId="63" applyNumberFormat="0" applyFont="0" applyAlignment="0" applyProtection="0"/>
    <xf numFmtId="0" fontId="33" fillId="53" borderId="63" applyNumberFormat="0" applyFont="0" applyAlignment="0" applyProtection="0"/>
    <xf numFmtId="0" fontId="39" fillId="51" borderId="60" applyNumberFormat="0" applyAlignment="0" applyProtection="0"/>
    <xf numFmtId="0" fontId="39" fillId="51" borderId="60" applyNumberFormat="0" applyAlignment="0" applyProtection="0"/>
    <xf numFmtId="0" fontId="44" fillId="42"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50" fillId="51" borderId="64" applyNumberFormat="0" applyAlignment="0" applyProtection="0"/>
    <xf numFmtId="0" fontId="33" fillId="53" borderId="63" applyNumberFormat="0" applyFont="0" applyAlignment="0" applyProtection="0"/>
    <xf numFmtId="0" fontId="39" fillId="51" borderId="60" applyNumberFormat="0" applyAlignment="0" applyProtection="0"/>
    <xf numFmtId="0" fontId="33" fillId="53" borderId="63" applyNumberFormat="0" applyFont="0" applyAlignment="0" applyProtection="0"/>
    <xf numFmtId="0" fontId="50" fillId="51" borderId="64" applyNumberFormat="0" applyAlignment="0" applyProtection="0"/>
    <xf numFmtId="0" fontId="39" fillId="51" borderId="60" applyNumberFormat="0" applyAlignment="0" applyProtection="0"/>
    <xf numFmtId="0" fontId="33" fillId="53" borderId="63" applyNumberFormat="0" applyFont="0" applyAlignment="0" applyProtection="0"/>
    <xf numFmtId="0" fontId="33" fillId="53" borderId="63" applyNumberFormat="0" applyFont="0" applyAlignment="0" applyProtection="0"/>
    <xf numFmtId="0" fontId="44" fillId="42" borderId="60" applyNumberFormat="0" applyAlignment="0" applyProtection="0"/>
    <xf numFmtId="0" fontId="33" fillId="53" borderId="63" applyNumberFormat="0" applyFont="0" applyAlignment="0" applyProtection="0"/>
    <xf numFmtId="0" fontId="39" fillId="51" borderId="60" applyNumberFormat="0" applyAlignment="0" applyProtection="0"/>
    <xf numFmtId="0" fontId="50" fillId="51" borderId="64" applyNumberForma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9" fillId="51" borderId="60" applyNumberFormat="0" applyAlignment="0" applyProtection="0"/>
    <xf numFmtId="0" fontId="39" fillId="51" borderId="60" applyNumberFormat="0" applyAlignment="0" applyProtection="0"/>
    <xf numFmtId="0" fontId="33" fillId="53" borderId="63" applyNumberFormat="0" applyFon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9" fillId="51" borderId="60" applyNumberForma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44" fillId="42" borderId="60" applyNumberForma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0" fontId="50" fillId="51" borderId="64" applyNumberFormat="0" applyAlignment="0" applyProtection="0"/>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1"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2" fontId="33" fillId="0" borderId="1" applyFill="0" applyProtection="0">
      <alignment horizontal="right" vertical="top" wrapText="1"/>
    </xf>
    <xf numFmtId="0" fontId="17" fillId="0" borderId="0" applyNumberFormat="0" applyFill="0" applyBorder="0" applyAlignment="0" applyProtection="0"/>
    <xf numFmtId="0" fontId="19" fillId="0" borderId="52" applyNumberFormat="0" applyFill="0" applyAlignment="0" applyProtection="0"/>
    <xf numFmtId="0" fontId="20" fillId="0" borderId="53"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4" fillId="9" borderId="54" applyNumberFormat="0" applyAlignment="0" applyProtection="0"/>
    <xf numFmtId="0" fontId="25" fillId="10" borderId="55" applyNumberFormat="0" applyAlignment="0" applyProtection="0"/>
    <xf numFmtId="0" fontId="26" fillId="10" borderId="54" applyNumberFormat="0" applyAlignment="0" applyProtection="0"/>
    <xf numFmtId="0" fontId="27" fillId="0" borderId="56" applyNumberFormat="0" applyFill="0" applyAlignment="0" applyProtection="0"/>
    <xf numFmtId="0" fontId="28" fillId="11" borderId="57" applyNumberFormat="0" applyAlignment="0" applyProtection="0"/>
    <xf numFmtId="0" fontId="29" fillId="0" borderId="0" applyNumberFormat="0" applyFill="0" applyBorder="0" applyAlignment="0" applyProtection="0"/>
    <xf numFmtId="0" fontId="1" fillId="12" borderId="58" applyNumberFormat="0" applyFont="0" applyAlignment="0" applyProtection="0"/>
    <xf numFmtId="0" fontId="30" fillId="0" borderId="0" applyNumberForma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31" fillId="1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1" fillId="36" borderId="0" applyNumberFormat="0" applyBorder="0" applyAlignment="0" applyProtection="0"/>
    <xf numFmtId="43" fontId="1" fillId="0" borderId="0" applyFont="0" applyFill="0" applyBorder="0" applyAlignment="0" applyProtection="0"/>
    <xf numFmtId="0" fontId="32" fillId="0" borderId="0"/>
    <xf numFmtId="0" fontId="59" fillId="0" borderId="0"/>
    <xf numFmtId="168" fontId="1" fillId="0" borderId="0" applyFont="0" applyFill="0" applyBorder="0" applyAlignment="0" applyProtection="0"/>
    <xf numFmtId="0" fontId="1" fillId="0" borderId="0"/>
    <xf numFmtId="0" fontId="35" fillId="0" borderId="0" applyNumberFormat="0" applyFill="0" applyBorder="0" applyAlignment="0" applyProtection="0"/>
  </cellStyleXfs>
  <cellXfs count="232">
    <xf numFmtId="0" fontId="0" fillId="0" borderId="0" xfId="0"/>
    <xf numFmtId="0" fontId="0" fillId="0" borderId="0" xfId="0" applyAlignment="1">
      <alignment horizontal="center"/>
    </xf>
    <xf numFmtId="0" fontId="1" fillId="0" borderId="0" xfId="1"/>
    <xf numFmtId="0" fontId="1" fillId="0" borderId="0" xfId="1" applyAlignment="1">
      <alignment horizontal="center"/>
    </xf>
    <xf numFmtId="3" fontId="2" fillId="0" borderId="0" xfId="0" applyNumberFormat="1" applyFont="1" applyBorder="1" applyAlignment="1">
      <alignment horizontal="right" vertical="center"/>
    </xf>
    <xf numFmtId="3" fontId="2" fillId="0" borderId="2" xfId="0" applyNumberFormat="1" applyFont="1" applyBorder="1" applyAlignment="1">
      <alignment horizontal="right" vertical="center"/>
    </xf>
    <xf numFmtId="3" fontId="2" fillId="0" borderId="3" xfId="0" applyNumberFormat="1" applyFont="1" applyBorder="1" applyAlignment="1">
      <alignment horizontal="right" vertical="center"/>
    </xf>
    <xf numFmtId="0" fontId="3" fillId="2" borderId="4" xfId="0" applyFont="1" applyFill="1" applyBorder="1" applyAlignment="1">
      <alignment horizontal="center" vertical="center"/>
    </xf>
    <xf numFmtId="3" fontId="4" fillId="0" borderId="2" xfId="0" applyNumberFormat="1" applyFont="1" applyBorder="1" applyAlignment="1">
      <alignment horizontal="right" vertical="center"/>
    </xf>
    <xf numFmtId="3" fontId="4" fillId="0" borderId="3" xfId="0" applyNumberFormat="1" applyFont="1" applyBorder="1" applyAlignment="1">
      <alignment horizontal="right" vertical="center"/>
    </xf>
    <xf numFmtId="3" fontId="2" fillId="3" borderId="5" xfId="0" applyNumberFormat="1" applyFont="1" applyFill="1" applyBorder="1" applyAlignment="1">
      <alignment horizontal="right" vertical="center"/>
    </xf>
    <xf numFmtId="3" fontId="2" fillId="3" borderId="6" xfId="0" applyNumberFormat="1" applyFont="1" applyFill="1" applyBorder="1" applyAlignment="1">
      <alignment horizontal="right" vertical="center"/>
    </xf>
    <xf numFmtId="0" fontId="3" fillId="2" borderId="7" xfId="1" applyFont="1" applyFill="1" applyBorder="1" applyAlignment="1">
      <alignment horizontal="center" vertical="center"/>
    </xf>
    <xf numFmtId="3" fontId="2" fillId="0" borderId="8" xfId="0" applyNumberFormat="1" applyFont="1" applyBorder="1" applyAlignment="1">
      <alignment horizontal="right" vertical="center"/>
    </xf>
    <xf numFmtId="0" fontId="3" fillId="2" borderId="9" xfId="1" applyFont="1" applyFill="1" applyBorder="1" applyAlignment="1">
      <alignment horizontal="center" vertical="center"/>
    </xf>
    <xf numFmtId="3" fontId="2" fillId="3" borderId="8" xfId="0" applyNumberFormat="1" applyFont="1" applyFill="1" applyBorder="1" applyAlignment="1">
      <alignment horizontal="right" vertical="center"/>
    </xf>
    <xf numFmtId="3" fontId="2" fillId="3" borderId="0" xfId="0" applyNumberFormat="1" applyFont="1" applyFill="1" applyBorder="1" applyAlignment="1">
      <alignment horizontal="right" vertic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1" applyFont="1" applyFill="1" applyBorder="1" applyAlignment="1">
      <alignment horizontal="center" vertical="center"/>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0" borderId="15" xfId="1" applyFont="1" applyFill="1" applyBorder="1" applyAlignment="1">
      <alignment horizontal="center" vertical="center"/>
    </xf>
    <xf numFmtId="0" fontId="3" fillId="0" borderId="15"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7" xfId="0" applyFont="1" applyFill="1" applyBorder="1" applyAlignment="1">
      <alignment horizontal="center" vertical="center"/>
    </xf>
    <xf numFmtId="3" fontId="2" fillId="0" borderId="6" xfId="0" applyNumberFormat="1" applyFont="1" applyBorder="1" applyAlignment="1">
      <alignment horizontal="right" vertical="center"/>
    </xf>
    <xf numFmtId="3" fontId="2" fillId="0" borderId="5" xfId="0" applyNumberFormat="1" applyFont="1" applyBorder="1" applyAlignment="1">
      <alignment horizontal="right" vertical="center"/>
    </xf>
    <xf numFmtId="0" fontId="3" fillId="2" borderId="18" xfId="0" applyFont="1" applyFill="1" applyBorder="1" applyAlignment="1">
      <alignment horizontal="center" vertical="center"/>
    </xf>
    <xf numFmtId="0" fontId="3" fillId="0" borderId="19" xfId="1" applyFont="1" applyFill="1" applyBorder="1" applyAlignment="1">
      <alignment horizontal="center" vertical="center"/>
    </xf>
    <xf numFmtId="0" fontId="3" fillId="2" borderId="15" xfId="0" applyFont="1" applyFill="1" applyBorder="1" applyAlignment="1">
      <alignment horizontal="center" vertical="center"/>
    </xf>
    <xf numFmtId="3" fontId="2" fillId="0" borderId="0" xfId="0" applyNumberFormat="1" applyFont="1" applyAlignment="1">
      <alignment horizontal="right" vertical="center"/>
    </xf>
    <xf numFmtId="3" fontId="2" fillId="3" borderId="0" xfId="0" applyNumberFormat="1" applyFont="1" applyFill="1" applyAlignment="1">
      <alignment horizontal="right" vertical="center"/>
    </xf>
    <xf numFmtId="0" fontId="9" fillId="0" borderId="0" xfId="0" applyFont="1"/>
    <xf numFmtId="0" fontId="3" fillId="2" borderId="20" xfId="0" applyFont="1" applyFill="1" applyBorder="1" applyAlignment="1">
      <alignment horizontal="center" vertical="center"/>
    </xf>
    <xf numFmtId="3" fontId="10" fillId="0" borderId="21" xfId="0" applyNumberFormat="1" applyFont="1" applyBorder="1" applyAlignment="1">
      <alignment horizontal="right" vertical="center"/>
    </xf>
    <xf numFmtId="3" fontId="10" fillId="0" borderId="22" xfId="0" applyNumberFormat="1" applyFont="1" applyBorder="1" applyAlignment="1">
      <alignment horizontal="right" vertical="center"/>
    </xf>
    <xf numFmtId="0" fontId="0" fillId="0" borderId="0" xfId="0" applyAlignment="1">
      <alignment horizontal="left"/>
    </xf>
    <xf numFmtId="0" fontId="11" fillId="0" borderId="23" xfId="0" applyFont="1" applyBorder="1" applyAlignment="1">
      <alignment horizontal="center"/>
    </xf>
    <xf numFmtId="0" fontId="11" fillId="0" borderId="2" xfId="0" applyFont="1" applyBorder="1" applyAlignment="1">
      <alignment horizontal="left"/>
    </xf>
    <xf numFmtId="3" fontId="12" fillId="0" borderId="18" xfId="0" applyNumberFormat="1" applyFont="1" applyBorder="1" applyAlignment="1">
      <alignment horizontal="center" vertical="center"/>
    </xf>
    <xf numFmtId="3" fontId="12" fillId="0" borderId="8" xfId="0" applyNumberFormat="1" applyFont="1" applyBorder="1" applyAlignment="1">
      <alignment horizontal="left" vertical="center"/>
    </xf>
    <xf numFmtId="3" fontId="12" fillId="3" borderId="18" xfId="0" applyNumberFormat="1" applyFont="1" applyFill="1" applyBorder="1" applyAlignment="1">
      <alignment horizontal="center" vertical="center"/>
    </xf>
    <xf numFmtId="3" fontId="12" fillId="3" borderId="8" xfId="0" applyNumberFormat="1" applyFont="1" applyFill="1" applyBorder="1" applyAlignment="1">
      <alignment horizontal="left" vertical="center"/>
    </xf>
    <xf numFmtId="3" fontId="12" fillId="0" borderId="24" xfId="0" applyNumberFormat="1" applyFont="1" applyBorder="1" applyAlignment="1">
      <alignment horizontal="center" vertical="center"/>
    </xf>
    <xf numFmtId="3" fontId="12" fillId="0" borderId="5" xfId="0" applyNumberFormat="1" applyFont="1" applyBorder="1" applyAlignment="1">
      <alignment horizontal="left" vertical="center"/>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0" fillId="0" borderId="0" xfId="0" applyFill="1"/>
    <xf numFmtId="0" fontId="3" fillId="2" borderId="25" xfId="0" applyFont="1" applyFill="1" applyBorder="1" applyAlignment="1">
      <alignment horizontal="center" vertical="center" wrapText="1"/>
    </xf>
    <xf numFmtId="3" fontId="2" fillId="3" borderId="26" xfId="0" applyNumberFormat="1" applyFont="1" applyFill="1" applyBorder="1" applyAlignment="1">
      <alignment horizontal="right" vertical="center"/>
    </xf>
    <xf numFmtId="3" fontId="2" fillId="0" borderId="26" xfId="0" applyNumberFormat="1" applyFont="1" applyBorder="1" applyAlignment="1">
      <alignment horizontal="right" vertical="center"/>
    </xf>
    <xf numFmtId="0" fontId="0" fillId="0" borderId="0" xfId="0" applyBorder="1"/>
    <xf numFmtId="3" fontId="10" fillId="0" borderId="27" xfId="0" applyNumberFormat="1" applyFont="1" applyBorder="1" applyAlignment="1">
      <alignment horizontal="right" vertical="center"/>
    </xf>
    <xf numFmtId="3" fontId="10" fillId="0" borderId="28" xfId="0" applyNumberFormat="1" applyFont="1" applyBorder="1" applyAlignment="1">
      <alignment horizontal="right" vertical="center"/>
    </xf>
    <xf numFmtId="0" fontId="3" fillId="0" borderId="29" xfId="1" applyFont="1" applyFill="1" applyBorder="1" applyAlignment="1">
      <alignment horizontal="center" vertical="center"/>
    </xf>
    <xf numFmtId="0" fontId="3" fillId="0" borderId="23" xfId="1"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3" fontId="10" fillId="0" borderId="33" xfId="0" applyNumberFormat="1" applyFont="1" applyBorder="1" applyAlignment="1">
      <alignment horizontal="right" vertical="center"/>
    </xf>
    <xf numFmtId="3" fontId="10" fillId="0" borderId="34" xfId="0" applyNumberFormat="1" applyFont="1" applyBorder="1" applyAlignment="1">
      <alignment horizontal="right" vertical="center"/>
    </xf>
    <xf numFmtId="0" fontId="3" fillId="2" borderId="14" xfId="0" applyFont="1" applyFill="1" applyBorder="1" applyAlignment="1">
      <alignment horizontal="center" vertical="center" wrapText="1"/>
    </xf>
    <xf numFmtId="0" fontId="3" fillId="2" borderId="14" xfId="0" applyFont="1" applyFill="1" applyBorder="1" applyAlignment="1">
      <alignment horizontal="center" vertical="center" wrapText="1"/>
    </xf>
    <xf numFmtId="3" fontId="0" fillId="0" borderId="0" xfId="0" applyNumberFormat="1"/>
    <xf numFmtId="0" fontId="3" fillId="2" borderId="14" xfId="0" applyFont="1" applyFill="1" applyBorder="1" applyAlignment="1">
      <alignment horizontal="center" vertical="center" wrapText="1"/>
    </xf>
    <xf numFmtId="0" fontId="0" fillId="0" borderId="0" xfId="0" applyFill="1" applyBorder="1"/>
    <xf numFmtId="3" fontId="2" fillId="0" borderId="34" xfId="0" applyNumberFormat="1" applyFont="1" applyBorder="1" applyAlignment="1">
      <alignment horizontal="right" vertical="center"/>
    </xf>
    <xf numFmtId="3" fontId="2" fillId="3" borderId="11" xfId="0" applyNumberFormat="1" applyFont="1" applyFill="1" applyBorder="1" applyAlignment="1">
      <alignment horizontal="right" vertical="center"/>
    </xf>
    <xf numFmtId="0" fontId="3" fillId="2" borderId="36" xfId="0" applyFont="1" applyFill="1" applyBorder="1" applyAlignment="1">
      <alignment horizontal="center" vertical="center" wrapText="1"/>
    </xf>
    <xf numFmtId="0" fontId="0" fillId="0" borderId="0" xfId="0"/>
    <xf numFmtId="0" fontId="0" fillId="0" borderId="38" xfId="0" applyBorder="1"/>
    <xf numFmtId="4" fontId="0" fillId="0" borderId="0" xfId="0" applyNumberFormat="1"/>
    <xf numFmtId="0" fontId="0" fillId="0" borderId="0" xfId="0" applyAlignment="1">
      <alignment wrapText="1"/>
    </xf>
    <xf numFmtId="164" fontId="0" fillId="0" borderId="0" xfId="16" applyNumberFormat="1" applyFont="1"/>
    <xf numFmtId="0" fontId="0" fillId="0" borderId="39" xfId="0" applyBorder="1"/>
    <xf numFmtId="0" fontId="0" fillId="0" borderId="41" xfId="0" applyBorder="1"/>
    <xf numFmtId="0" fontId="0" fillId="0" borderId="42" xfId="0" applyBorder="1"/>
    <xf numFmtId="164" fontId="0" fillId="0" borderId="0" xfId="16" applyNumberFormat="1" applyFont="1" applyBorder="1"/>
    <xf numFmtId="164" fontId="0" fillId="0" borderId="42" xfId="16" applyNumberFormat="1" applyFont="1" applyBorder="1"/>
    <xf numFmtId="0" fontId="0" fillId="0" borderId="43" xfId="0" applyBorder="1"/>
    <xf numFmtId="164" fontId="0" fillId="0" borderId="43" xfId="16" applyNumberFormat="1" applyFont="1" applyBorder="1"/>
    <xf numFmtId="164" fontId="0" fillId="0" borderId="44" xfId="16" applyNumberFormat="1" applyFont="1" applyBorder="1"/>
    <xf numFmtId="0" fontId="0" fillId="0" borderId="45" xfId="0" applyBorder="1"/>
    <xf numFmtId="0" fontId="0" fillId="0" borderId="48" xfId="0" applyBorder="1"/>
    <xf numFmtId="0" fontId="0" fillId="0" borderId="49" xfId="0" applyBorder="1"/>
    <xf numFmtId="0" fontId="0" fillId="0" borderId="50" xfId="0" applyBorder="1" applyAlignment="1">
      <alignment horizontal="center" vertical="center" wrapText="1"/>
    </xf>
    <xf numFmtId="0" fontId="0" fillId="0" borderId="46" xfId="0" applyBorder="1"/>
    <xf numFmtId="0" fontId="0" fillId="0" borderId="47" xfId="0" applyBorder="1" applyAlignment="1">
      <alignment horizontal="center" vertical="center" wrapText="1"/>
    </xf>
    <xf numFmtId="0" fontId="0" fillId="5" borderId="0" xfId="0" applyFill="1"/>
    <xf numFmtId="1" fontId="0" fillId="0" borderId="0" xfId="0" applyNumberFormat="1" applyBorder="1"/>
    <xf numFmtId="1" fontId="0" fillId="0" borderId="0" xfId="16" applyNumberFormat="1" applyFont="1" applyBorder="1"/>
    <xf numFmtId="1" fontId="0" fillId="0" borderId="42" xfId="0" applyNumberFormat="1" applyBorder="1"/>
    <xf numFmtId="1" fontId="0" fillId="0" borderId="43" xfId="0" applyNumberFormat="1" applyBorder="1"/>
    <xf numFmtId="1" fontId="0" fillId="0" borderId="44" xfId="0" applyNumberFormat="1" applyBorder="1"/>
    <xf numFmtId="0" fontId="0" fillId="0" borderId="37" xfId="0" applyFill="1" applyBorder="1" applyAlignment="1">
      <alignment horizontal="center" vertical="center" wrapText="1"/>
    </xf>
    <xf numFmtId="0" fontId="0" fillId="0" borderId="40" xfId="0" applyFill="1" applyBorder="1" applyAlignment="1">
      <alignment horizontal="center" vertical="center" wrapText="1"/>
    </xf>
    <xf numFmtId="9" fontId="0" fillId="0" borderId="0" xfId="17" applyFont="1" applyBorder="1"/>
    <xf numFmtId="9" fontId="0" fillId="0" borderId="42" xfId="17" applyFont="1" applyBorder="1"/>
    <xf numFmtId="9" fontId="0" fillId="0" borderId="44" xfId="17" applyFont="1" applyBorder="1"/>
    <xf numFmtId="0" fontId="0" fillId="0" borderId="39" xfId="0" applyFill="1" applyBorder="1"/>
    <xf numFmtId="0" fontId="0" fillId="0" borderId="37" xfId="0" applyBorder="1"/>
    <xf numFmtId="0" fontId="0" fillId="0" borderId="40" xfId="0" applyBorder="1"/>
    <xf numFmtId="0" fontId="0" fillId="0" borderId="44" xfId="0" applyBorder="1"/>
    <xf numFmtId="0" fontId="16" fillId="0" borderId="0" xfId="0" applyFont="1" applyFill="1" applyBorder="1"/>
    <xf numFmtId="0" fontId="0" fillId="5" borderId="0" xfId="0" applyFill="1" applyAlignment="1">
      <alignment wrapText="1"/>
    </xf>
    <xf numFmtId="0" fontId="0" fillId="0" borderId="0" xfId="0" applyFill="1" applyBorder="1" applyAlignment="1">
      <alignment horizontal="center" vertical="center" wrapText="1"/>
    </xf>
    <xf numFmtId="0" fontId="0" fillId="0" borderId="0" xfId="0"/>
    <xf numFmtId="0" fontId="3" fillId="0" borderId="14" xfId="0" applyFont="1" applyFill="1" applyBorder="1" applyAlignment="1">
      <alignment horizontal="center" vertical="center" wrapText="1"/>
    </xf>
    <xf numFmtId="0" fontId="3" fillId="2" borderId="24" xfId="0" applyFont="1" applyFill="1" applyBorder="1" applyAlignment="1">
      <alignment horizontal="center" vertical="center"/>
    </xf>
    <xf numFmtId="3" fontId="4" fillId="0" borderId="8" xfId="0" applyNumberFormat="1" applyFont="1" applyBorder="1" applyAlignment="1">
      <alignment horizontal="right" vertical="center"/>
    </xf>
    <xf numFmtId="3" fontId="4" fillId="3" borderId="8" xfId="0" applyNumberFormat="1" applyFont="1" applyFill="1" applyBorder="1" applyAlignment="1">
      <alignment horizontal="right" vertical="center"/>
    </xf>
    <xf numFmtId="0" fontId="0" fillId="0" borderId="0" xfId="0"/>
    <xf numFmtId="0" fontId="0" fillId="0" borderId="0" xfId="0"/>
    <xf numFmtId="0" fontId="3" fillId="0" borderId="14" xfId="0" applyFont="1" applyFill="1" applyBorder="1" applyAlignment="1">
      <alignment horizontal="center" vertical="center" wrapText="1"/>
    </xf>
    <xf numFmtId="0" fontId="14" fillId="0" borderId="0" xfId="0" applyFont="1"/>
    <xf numFmtId="0" fontId="72" fillId="0" borderId="0" xfId="0" applyFont="1"/>
    <xf numFmtId="0" fontId="73" fillId="0" borderId="0" xfId="0" applyFont="1"/>
    <xf numFmtId="0" fontId="14" fillId="0" borderId="0" xfId="0" applyFont="1" applyAlignment="1">
      <alignment horizontal="left"/>
    </xf>
    <xf numFmtId="0" fontId="72" fillId="0" borderId="0" xfId="0" applyFont="1" applyFill="1" applyBorder="1"/>
    <xf numFmtId="0" fontId="72" fillId="0" borderId="0" xfId="0" applyFont="1" applyFill="1"/>
    <xf numFmtId="171" fontId="0" fillId="0" borderId="0" xfId="0" applyNumberFormat="1"/>
    <xf numFmtId="0" fontId="0" fillId="0" borderId="48" xfId="0" applyFill="1" applyBorder="1"/>
    <xf numFmtId="171" fontId="0" fillId="0" borderId="44" xfId="0" applyNumberFormat="1" applyBorder="1"/>
    <xf numFmtId="171" fontId="0" fillId="0" borderId="43" xfId="0" applyNumberFormat="1" applyBorder="1"/>
    <xf numFmtId="171" fontId="0" fillId="0" borderId="42" xfId="0" applyNumberFormat="1" applyBorder="1"/>
    <xf numFmtId="171" fontId="0" fillId="0" borderId="0" xfId="0" applyNumberFormat="1" applyBorder="1"/>
    <xf numFmtId="0" fontId="0" fillId="0" borderId="70" xfId="0" applyBorder="1"/>
    <xf numFmtId="171" fontId="0" fillId="0" borderId="48" xfId="0" applyNumberFormat="1" applyBorder="1"/>
    <xf numFmtId="0" fontId="0" fillId="0" borderId="49" xfId="0" applyFill="1" applyBorder="1"/>
    <xf numFmtId="0" fontId="0" fillId="0" borderId="43" xfId="0" applyFill="1" applyBorder="1"/>
    <xf numFmtId="0" fontId="0" fillId="0" borderId="44" xfId="0" applyFill="1" applyBorder="1"/>
    <xf numFmtId="0" fontId="16" fillId="0" borderId="0" xfId="0" applyFont="1" applyFill="1"/>
    <xf numFmtId="0" fontId="0" fillId="0" borderId="41" xfId="0" applyFill="1" applyBorder="1"/>
    <xf numFmtId="0" fontId="0" fillId="0" borderId="42" xfId="0" applyFill="1" applyBorder="1"/>
    <xf numFmtId="1" fontId="0" fillId="0" borderId="0" xfId="0" applyNumberFormat="1" applyFill="1" applyBorder="1"/>
    <xf numFmtId="0" fontId="0" fillId="0" borderId="71" xfId="0" applyBorder="1"/>
    <xf numFmtId="164" fontId="0" fillId="0" borderId="71" xfId="16" applyNumberFormat="1" applyFont="1" applyBorder="1"/>
    <xf numFmtId="1" fontId="0" fillId="0" borderId="71" xfId="0" applyNumberFormat="1" applyBorder="1"/>
    <xf numFmtId="0" fontId="35" fillId="0" borderId="0" xfId="36483" applyFill="1" applyBorder="1"/>
    <xf numFmtId="0" fontId="35" fillId="0" borderId="0" xfId="36483"/>
    <xf numFmtId="0" fontId="35" fillId="0" borderId="0" xfId="36483" applyFill="1"/>
    <xf numFmtId="1" fontId="0" fillId="0" borderId="0" xfId="0" applyNumberFormat="1" applyBorder="1" applyAlignment="1">
      <alignment horizontal="center"/>
    </xf>
    <xf numFmtId="0" fontId="0" fillId="0" borderId="0" xfId="0" applyFont="1" applyBorder="1" applyAlignment="1">
      <alignment horizontal="left"/>
    </xf>
    <xf numFmtId="0" fontId="11" fillId="0" borderId="0" xfId="0" applyFont="1" applyBorder="1"/>
    <xf numFmtId="3" fontId="11" fillId="0" borderId="2" xfId="0" applyNumberFormat="1" applyFont="1" applyBorder="1"/>
    <xf numFmtId="3" fontId="11" fillId="0" borderId="3" xfId="0" applyNumberFormat="1" applyFont="1" applyBorder="1"/>
    <xf numFmtId="3" fontId="11" fillId="0" borderId="2" xfId="0" applyNumberFormat="1" applyFont="1" applyBorder="1" applyAlignment="1">
      <alignment horizontal="center"/>
    </xf>
    <xf numFmtId="0" fontId="75" fillId="0" borderId="16" xfId="0" applyFont="1" applyFill="1" applyBorder="1" applyAlignment="1">
      <alignment horizontal="center" vertical="center" wrapText="1"/>
    </xf>
    <xf numFmtId="3" fontId="12" fillId="0" borderId="5" xfId="0" applyNumberFormat="1" applyFont="1" applyBorder="1" applyAlignment="1">
      <alignment horizontal="right" vertical="center"/>
    </xf>
    <xf numFmtId="3" fontId="12" fillId="0" borderId="6" xfId="0" applyNumberFormat="1" applyFont="1" applyBorder="1" applyAlignment="1">
      <alignment horizontal="right" vertical="center"/>
    </xf>
    <xf numFmtId="3" fontId="12" fillId="0" borderId="5" xfId="0" applyNumberFormat="1" applyFont="1" applyBorder="1" applyAlignment="1">
      <alignment horizontal="center" vertical="center"/>
    </xf>
    <xf numFmtId="0" fontId="76" fillId="2" borderId="17" xfId="0" applyFont="1" applyFill="1" applyBorder="1" applyAlignment="1">
      <alignment horizontal="left" vertical="center" wrapText="1"/>
    </xf>
    <xf numFmtId="3" fontId="12" fillId="3" borderId="8" xfId="0" applyNumberFormat="1" applyFont="1" applyFill="1" applyBorder="1" applyAlignment="1">
      <alignment horizontal="right" vertical="center"/>
    </xf>
    <xf numFmtId="3" fontId="12" fillId="3" borderId="0" xfId="0" applyNumberFormat="1" applyFont="1" applyFill="1" applyBorder="1" applyAlignment="1">
      <alignment horizontal="right" vertical="center"/>
    </xf>
    <xf numFmtId="3" fontId="12" fillId="3" borderId="8" xfId="0" applyNumberFormat="1" applyFont="1" applyFill="1" applyBorder="1" applyAlignment="1">
      <alignment horizontal="center" vertical="center"/>
    </xf>
    <xf numFmtId="0" fontId="76" fillId="63" borderId="26" xfId="0" applyFont="1" applyFill="1" applyBorder="1" applyAlignment="1">
      <alignment horizontal="left" vertical="center" wrapText="1"/>
    </xf>
    <xf numFmtId="3" fontId="12" fillId="0" borderId="8" xfId="0" applyNumberFormat="1" applyFont="1" applyBorder="1" applyAlignment="1">
      <alignment horizontal="right" vertical="center"/>
    </xf>
    <xf numFmtId="3" fontId="12" fillId="0" borderId="0" xfId="0" applyNumberFormat="1" applyFont="1" applyBorder="1" applyAlignment="1">
      <alignment horizontal="right" vertical="center"/>
    </xf>
    <xf numFmtId="3" fontId="12" fillId="0" borderId="8" xfId="0" applyNumberFormat="1" applyFont="1" applyBorder="1" applyAlignment="1">
      <alignment horizontal="center" vertical="center"/>
    </xf>
    <xf numFmtId="0" fontId="76" fillId="2" borderId="26" xfId="0" applyFont="1" applyFill="1" applyBorder="1" applyAlignment="1">
      <alignment horizontal="left" vertical="center" wrapText="1"/>
    </xf>
    <xf numFmtId="0" fontId="0" fillId="0" borderId="0" xfId="0" applyBorder="1" applyAlignment="1">
      <alignment horizontal="center"/>
    </xf>
    <xf numFmtId="3" fontId="12" fillId="0" borderId="72" xfId="0" applyNumberFormat="1" applyFont="1" applyBorder="1" applyAlignment="1">
      <alignment horizontal="right" vertical="center"/>
    </xf>
    <xf numFmtId="0" fontId="15" fillId="0" borderId="0" xfId="0" applyFont="1" applyBorder="1" applyAlignment="1">
      <alignment horizontal="center" vertical="center"/>
    </xf>
    <xf numFmtId="0" fontId="77" fillId="0" borderId="2" xfId="0" applyFont="1" applyBorder="1" applyAlignment="1">
      <alignment horizontal="center" vertical="center"/>
    </xf>
    <xf numFmtId="0" fontId="77" fillId="0" borderId="3" xfId="0" applyFont="1" applyBorder="1" applyAlignment="1">
      <alignment horizontal="center" vertical="center"/>
    </xf>
    <xf numFmtId="0" fontId="77" fillId="0" borderId="23" xfId="0" applyFont="1" applyBorder="1" applyAlignment="1">
      <alignment horizontal="center" vertical="center" wrapText="1"/>
    </xf>
    <xf numFmtId="0" fontId="77" fillId="0" borderId="17" xfId="0" applyFont="1" applyBorder="1" applyAlignment="1">
      <alignment horizontal="left" vertical="center"/>
    </xf>
    <xf numFmtId="0" fontId="11" fillId="0" borderId="72" xfId="0" applyFont="1" applyBorder="1" applyAlignment="1">
      <alignment horizontal="center" vertical="center" wrapText="1"/>
    </xf>
    <xf numFmtId="0" fontId="11" fillId="0" borderId="73"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6" xfId="0" applyFont="1" applyBorder="1" applyAlignment="1">
      <alignment horizontal="left" vertical="center"/>
    </xf>
    <xf numFmtId="0" fontId="77" fillId="0" borderId="35" xfId="0" applyFont="1" applyBorder="1" applyAlignment="1">
      <alignment wrapText="1"/>
    </xf>
    <xf numFmtId="0" fontId="0" fillId="0" borderId="35" xfId="0" applyFont="1" applyBorder="1" applyAlignment="1">
      <alignment horizontal="left"/>
    </xf>
    <xf numFmtId="0" fontId="0" fillId="0" borderId="8" xfId="0" applyBorder="1"/>
    <xf numFmtId="0" fontId="0" fillId="0" borderId="6" xfId="0" applyFont="1" applyBorder="1" applyAlignment="1">
      <alignment horizontal="left"/>
    </xf>
    <xf numFmtId="0" fontId="0" fillId="0" borderId="29" xfId="0" applyFont="1" applyBorder="1" applyAlignment="1">
      <alignment horizontal="left"/>
    </xf>
    <xf numFmtId="0" fontId="77" fillId="0" borderId="26" xfId="0" applyFont="1" applyBorder="1" applyAlignment="1">
      <alignment horizontal="left" vertical="center"/>
    </xf>
    <xf numFmtId="0" fontId="77" fillId="0" borderId="18" xfId="0" applyFont="1" applyBorder="1" applyAlignment="1">
      <alignment horizontal="center" vertical="center" wrapText="1"/>
    </xf>
    <xf numFmtId="0" fontId="77" fillId="0" borderId="73" xfId="0" applyFont="1" applyFill="1" applyBorder="1" applyAlignment="1">
      <alignment horizontal="center" vertical="center" wrapText="1"/>
    </xf>
    <xf numFmtId="0" fontId="77" fillId="0" borderId="72" xfId="0" applyFont="1" applyFill="1" applyBorder="1" applyAlignment="1">
      <alignment horizontal="center" vertical="center" wrapText="1"/>
    </xf>
    <xf numFmtId="0" fontId="77" fillId="0" borderId="73" xfId="0" applyFont="1" applyBorder="1" applyAlignment="1">
      <alignment horizontal="center" vertical="center" wrapText="1"/>
    </xf>
    <xf numFmtId="0" fontId="77" fillId="0" borderId="72" xfId="0" applyFont="1" applyBorder="1" applyAlignment="1">
      <alignment horizontal="center" vertical="center" wrapText="1"/>
    </xf>
    <xf numFmtId="0" fontId="77" fillId="0" borderId="0" xfId="0" applyFont="1" applyBorder="1"/>
    <xf numFmtId="3" fontId="12" fillId="0" borderId="29" xfId="0" applyNumberFormat="1" applyFont="1" applyBorder="1" applyAlignment="1">
      <alignment horizontal="right" vertical="center"/>
    </xf>
    <xf numFmtId="3" fontId="12" fillId="3" borderId="26" xfId="0" applyNumberFormat="1" applyFont="1" applyFill="1" applyBorder="1" applyAlignment="1">
      <alignment horizontal="right" vertical="center"/>
    </xf>
    <xf numFmtId="3" fontId="12" fillId="0" borderId="26" xfId="0" applyNumberFormat="1" applyFont="1" applyBorder="1" applyAlignment="1">
      <alignment horizontal="right" vertical="center"/>
    </xf>
    <xf numFmtId="0" fontId="79" fillId="0" borderId="0" xfId="0" applyFont="1"/>
    <xf numFmtId="0" fontId="80" fillId="0" borderId="0" xfId="0" applyFont="1"/>
    <xf numFmtId="3" fontId="2" fillId="0" borderId="21" xfId="0" applyNumberFormat="1" applyFont="1" applyBorder="1" applyAlignment="1">
      <alignment horizontal="right" vertical="center"/>
    </xf>
    <xf numFmtId="3" fontId="2" fillId="0" borderId="22" xfId="0" applyNumberFormat="1" applyFont="1" applyBorder="1" applyAlignment="1">
      <alignment horizontal="right" vertical="center"/>
    </xf>
    <xf numFmtId="3" fontId="2" fillId="0" borderId="27" xfId="0" applyNumberFormat="1" applyFont="1" applyBorder="1" applyAlignment="1">
      <alignment horizontal="right" vertical="center"/>
    </xf>
    <xf numFmtId="3" fontId="2" fillId="0" borderId="28" xfId="0" applyNumberFormat="1" applyFont="1" applyBorder="1" applyAlignment="1">
      <alignment horizontal="right" vertical="center"/>
    </xf>
    <xf numFmtId="3" fontId="2" fillId="3" borderId="72" xfId="0" applyNumberFormat="1" applyFont="1" applyFill="1" applyBorder="1" applyAlignment="1">
      <alignment horizontal="right" vertical="center"/>
    </xf>
    <xf numFmtId="0" fontId="3" fillId="2" borderId="35" xfId="0" applyFont="1" applyFill="1" applyBorder="1" applyAlignment="1">
      <alignment horizontal="center" vertical="center"/>
    </xf>
    <xf numFmtId="0" fontId="3" fillId="2" borderId="75" xfId="0" applyFont="1" applyFill="1" applyBorder="1" applyAlignment="1">
      <alignment horizontal="center" vertical="center"/>
    </xf>
    <xf numFmtId="3" fontId="2" fillId="3" borderId="73" xfId="0" applyNumberFormat="1" applyFont="1" applyFill="1" applyBorder="1" applyAlignment="1">
      <alignment horizontal="right" vertical="center"/>
    </xf>
    <xf numFmtId="3" fontId="10" fillId="0" borderId="23" xfId="0" applyNumberFormat="1" applyFont="1" applyBorder="1" applyAlignment="1">
      <alignment horizontal="right" vertical="center"/>
    </xf>
    <xf numFmtId="3" fontId="2" fillId="3" borderId="35" xfId="0" applyNumberFormat="1" applyFont="1" applyFill="1" applyBorder="1" applyAlignment="1">
      <alignment horizontal="right" vertical="center"/>
    </xf>
    <xf numFmtId="3" fontId="2" fillId="0" borderId="18" xfId="0" applyNumberFormat="1" applyFont="1" applyBorder="1" applyAlignment="1">
      <alignment horizontal="right" vertical="center"/>
    </xf>
    <xf numFmtId="3" fontId="2" fillId="3" borderId="18" xfId="0" applyNumberFormat="1" applyFont="1" applyFill="1" applyBorder="1" applyAlignment="1">
      <alignment horizontal="right" vertical="center"/>
    </xf>
    <xf numFmtId="3" fontId="10" fillId="0" borderId="74" xfId="0" applyNumberFormat="1" applyFont="1" applyBorder="1" applyAlignment="1">
      <alignment horizontal="right" vertical="center"/>
    </xf>
    <xf numFmtId="0" fontId="3" fillId="0" borderId="14" xfId="0" applyFont="1" applyFill="1" applyBorder="1" applyAlignment="1">
      <alignment vertical="center" wrapText="1"/>
    </xf>
    <xf numFmtId="0" fontId="3" fillId="2" borderId="1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0" fillId="0" borderId="37" xfId="0" applyBorder="1" applyAlignment="1">
      <alignment horizontal="center"/>
    </xf>
    <xf numFmtId="0" fontId="0" fillId="0" borderId="40" xfId="0" applyBorder="1" applyAlignment="1">
      <alignment horizontal="center"/>
    </xf>
    <xf numFmtId="0" fontId="3" fillId="0" borderId="16" xfId="1" applyFont="1" applyFill="1" applyBorder="1" applyAlignment="1">
      <alignment horizontal="center" vertical="center"/>
    </xf>
    <xf numFmtId="0" fontId="3" fillId="0" borderId="2" xfId="1" applyFont="1" applyFill="1" applyBorder="1" applyAlignment="1">
      <alignment horizontal="center" vertical="center"/>
    </xf>
    <xf numFmtId="0" fontId="3" fillId="2" borderId="19"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6" xfId="0" applyFont="1" applyFill="1" applyBorder="1" applyAlignment="1">
      <alignment horizontal="center" vertical="center"/>
    </xf>
    <xf numFmtId="0" fontId="14" fillId="0" borderId="16" xfId="0" applyFont="1" applyBorder="1" applyAlignment="1">
      <alignment horizontal="center" wrapText="1"/>
    </xf>
    <xf numFmtId="0" fontId="14" fillId="0" borderId="3" xfId="0" applyFont="1" applyBorder="1" applyAlignment="1">
      <alignment horizontal="center" wrapText="1"/>
    </xf>
    <xf numFmtId="0" fontId="14" fillId="0" borderId="2" xfId="0" applyFont="1" applyBorder="1" applyAlignment="1">
      <alignment horizontal="center" wrapText="1"/>
    </xf>
    <xf numFmtId="0" fontId="78" fillId="0" borderId="73" xfId="0" applyFont="1" applyBorder="1" applyAlignment="1">
      <alignment horizontal="center"/>
    </xf>
    <xf numFmtId="0" fontId="78" fillId="0" borderId="72" xfId="0" applyFont="1" applyBorder="1" applyAlignment="1">
      <alignment horizontal="center"/>
    </xf>
    <xf numFmtId="0" fontId="0" fillId="0" borderId="37" xfId="0" applyFill="1" applyBorder="1" applyAlignment="1">
      <alignment horizontal="center"/>
    </xf>
    <xf numFmtId="0" fontId="0" fillId="0" borderId="40" xfId="0" applyFill="1"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42" xfId="0" applyBorder="1" applyAlignment="1">
      <alignment horizontal="center"/>
    </xf>
  </cellXfs>
  <cellStyles count="36484">
    <cellStyle name="20 % - Akzent1" xfId="33" builtinId="30" customBuiltin="1"/>
    <cellStyle name="20 % - Akzent1 2" xfId="75"/>
    <cellStyle name="20 % - Akzent1 3" xfId="768"/>
    <cellStyle name="20 % - Akzent1 4" xfId="1990"/>
    <cellStyle name="20 % - Akzent2" xfId="37" builtinId="34" customBuiltin="1"/>
    <cellStyle name="20 % - Akzent2 2" xfId="70"/>
    <cellStyle name="20 % - Akzent2 3" xfId="769"/>
    <cellStyle name="20 % - Akzent2 4" xfId="1991"/>
    <cellStyle name="20 % - Akzent3" xfId="41" builtinId="38" customBuiltin="1"/>
    <cellStyle name="20 % - Akzent3 2" xfId="73"/>
    <cellStyle name="20 % - Akzent3 3" xfId="770"/>
    <cellStyle name="20 % - Akzent3 4" xfId="1992"/>
    <cellStyle name="20 % - Akzent4" xfId="45" builtinId="42" customBuiltin="1"/>
    <cellStyle name="20 % - Akzent4 2" xfId="108"/>
    <cellStyle name="20 % - Akzent4 3" xfId="771"/>
    <cellStyle name="20 % - Akzent4 4" xfId="1993"/>
    <cellStyle name="20 % - Akzent5" xfId="49" builtinId="46" customBuiltin="1"/>
    <cellStyle name="20 % - Akzent5 2" xfId="86"/>
    <cellStyle name="20 % - Akzent5 3" xfId="772"/>
    <cellStyle name="20 % - Akzent5 4" xfId="1994"/>
    <cellStyle name="20 % - Akzent6" xfId="53" builtinId="50" customBuiltin="1"/>
    <cellStyle name="20 % - Akzent6 2" xfId="103"/>
    <cellStyle name="20 % - Akzent6 3" xfId="773"/>
    <cellStyle name="20 % - Akzent6 4" xfId="1995"/>
    <cellStyle name="20 % - Accent1 2" xfId="1936"/>
    <cellStyle name="20 % - Accent1 2 2" xfId="1937"/>
    <cellStyle name="20 % - Accent1 2 3" xfId="1938"/>
    <cellStyle name="20 % - Accent1 2 3 2" xfId="1939"/>
    <cellStyle name="20 % - Accent1 2 4" xfId="1940"/>
    <cellStyle name="20 % - Accent1 2 5" xfId="1941"/>
    <cellStyle name="20 % - Accent1 2 6" xfId="1942"/>
    <cellStyle name="20 % - Accent1 2 7" xfId="1943"/>
    <cellStyle name="20 % - Accent1 2 8" xfId="1944"/>
    <cellStyle name="20 % - Accent1 3" xfId="761"/>
    <cellStyle name="20 % - Accent2 2" xfId="1945"/>
    <cellStyle name="20 % - Accent2 2 2" xfId="1946"/>
    <cellStyle name="20 % - Accent2 2 3" xfId="1947"/>
    <cellStyle name="20 % - Accent2 2 3 2" xfId="1948"/>
    <cellStyle name="20 % - Accent2 2 4" xfId="1949"/>
    <cellStyle name="20 % - Accent2 2 5" xfId="1950"/>
    <cellStyle name="20 % - Accent2 2 6" xfId="1951"/>
    <cellStyle name="20 % - Accent2 2 7" xfId="1952"/>
    <cellStyle name="20 % - Accent2 2 8" xfId="1953"/>
    <cellStyle name="20 % - Accent2 3" xfId="745"/>
    <cellStyle name="20 % - Accent3 2" xfId="1954"/>
    <cellStyle name="20 % - Accent3 2 2" xfId="1955"/>
    <cellStyle name="20 % - Accent3 2 3" xfId="1956"/>
    <cellStyle name="20 % - Accent3 2 3 2" xfId="1957"/>
    <cellStyle name="20 % - Accent3 2 4" xfId="1958"/>
    <cellStyle name="20 % - Accent3 2 5" xfId="1959"/>
    <cellStyle name="20 % - Accent3 2 6" xfId="1960"/>
    <cellStyle name="20 % - Accent3 2 7" xfId="1961"/>
    <cellStyle name="20 % - Accent3 2 8" xfId="1962"/>
    <cellStyle name="20 % - Accent3 3" xfId="752"/>
    <cellStyle name="20 % - Accent4 2" xfId="1963"/>
    <cellStyle name="20 % - Accent4 2 2" xfId="1964"/>
    <cellStyle name="20 % - Accent4 2 3" xfId="1965"/>
    <cellStyle name="20 % - Accent4 2 3 2" xfId="1966"/>
    <cellStyle name="20 % - Accent4 2 4" xfId="1967"/>
    <cellStyle name="20 % - Accent4 2 5" xfId="1968"/>
    <cellStyle name="20 % - Accent4 2 6" xfId="1969"/>
    <cellStyle name="20 % - Accent4 2 7" xfId="1970"/>
    <cellStyle name="20 % - Accent4 2 8" xfId="1971"/>
    <cellStyle name="20 % - Accent4 3" xfId="33485"/>
    <cellStyle name="20 % - Accent5 2" xfId="1972"/>
    <cellStyle name="20 % - Accent5 2 2" xfId="1973"/>
    <cellStyle name="20 % - Accent5 2 3" xfId="1974"/>
    <cellStyle name="20 % - Accent5 2 3 2" xfId="1975"/>
    <cellStyle name="20 % - Accent5 2 4" xfId="1976"/>
    <cellStyle name="20 % - Accent5 2 5" xfId="1977"/>
    <cellStyle name="20 % - Accent5 2 6" xfId="1978"/>
    <cellStyle name="20 % - Accent5 2 7" xfId="1979"/>
    <cellStyle name="20 % - Accent5 2 8" xfId="1980"/>
    <cellStyle name="20 % - Accent5 3" xfId="33489"/>
    <cellStyle name="20 % - Accent6 2" xfId="1981"/>
    <cellStyle name="20 % - Accent6 2 2" xfId="1982"/>
    <cellStyle name="20 % - Accent6 2 3" xfId="1983"/>
    <cellStyle name="20 % - Accent6 2 3 2" xfId="1984"/>
    <cellStyle name="20 % - Accent6 2 4" xfId="1985"/>
    <cellStyle name="20 % - Accent6 2 5" xfId="1986"/>
    <cellStyle name="20 % - Accent6 2 6" xfId="1987"/>
    <cellStyle name="20 % - Accent6 2 7" xfId="1988"/>
    <cellStyle name="20 % - Accent6 2 8" xfId="1989"/>
    <cellStyle name="20 % - Accent6 3" xfId="33493"/>
    <cellStyle name="20% - Accent1 2" xfId="36460"/>
    <cellStyle name="20% - Accent2 2" xfId="36463"/>
    <cellStyle name="20% - Accent3 2" xfId="36466"/>
    <cellStyle name="20% - Accent4 2" xfId="36469"/>
    <cellStyle name="20% - Accent5 2" xfId="36472"/>
    <cellStyle name="20% - Accent6 2" xfId="36475"/>
    <cellStyle name="20% - Énfasis1" xfId="110"/>
    <cellStyle name="20% - Énfasis2" xfId="106"/>
    <cellStyle name="20% - Énfasis3" xfId="102"/>
    <cellStyle name="20% - Énfasis4" xfId="98"/>
    <cellStyle name="20% - Énfasis5" xfId="80"/>
    <cellStyle name="20% - Énfasis6" xfId="93"/>
    <cellStyle name="40 % - Akzent1" xfId="34" builtinId="31" customBuiltin="1"/>
    <cellStyle name="40 % - Akzent1 2" xfId="71"/>
    <cellStyle name="40 % - Akzent1 3" xfId="774"/>
    <cellStyle name="40 % - Akzent1 4" xfId="2050"/>
    <cellStyle name="40 % - Akzent2" xfId="38" builtinId="35" customBuiltin="1"/>
    <cellStyle name="40 % - Akzent2 2" xfId="76"/>
    <cellStyle name="40 % - Akzent2 3" xfId="775"/>
    <cellStyle name="40 % - Akzent2 4" xfId="2051"/>
    <cellStyle name="40 % - Akzent3" xfId="42" builtinId="39" customBuiltin="1"/>
    <cellStyle name="40 % - Akzent3 2" xfId="82"/>
    <cellStyle name="40 % - Akzent3 3" xfId="776"/>
    <cellStyle name="40 % - Akzent3 4" xfId="2052"/>
    <cellStyle name="40 % - Akzent4" xfId="46" builtinId="43" customBuiltin="1"/>
    <cellStyle name="40 % - Akzent4 2" xfId="104"/>
    <cellStyle name="40 % - Akzent4 3" xfId="777"/>
    <cellStyle name="40 % - Akzent4 4" xfId="2053"/>
    <cellStyle name="40 % - Akzent5" xfId="50" builtinId="47" customBuiltin="1"/>
    <cellStyle name="40 % - Akzent5 2" xfId="81"/>
    <cellStyle name="40 % - Akzent5 3" xfId="778"/>
    <cellStyle name="40 % - Akzent5 4" xfId="2054"/>
    <cellStyle name="40 % - Akzent6" xfId="54" builtinId="51" customBuiltin="1"/>
    <cellStyle name="40 % - Akzent6 2" xfId="99"/>
    <cellStyle name="40 % - Akzent6 3" xfId="779"/>
    <cellStyle name="40 % - Akzent6 4" xfId="2055"/>
    <cellStyle name="40 % - Accent1 2" xfId="1996"/>
    <cellStyle name="40 % - Accent1 2 2" xfId="1997"/>
    <cellStyle name="40 % - Accent1 2 3" xfId="1998"/>
    <cellStyle name="40 % - Accent1 2 3 2" xfId="1999"/>
    <cellStyle name="40 % - Accent1 2 4" xfId="2000"/>
    <cellStyle name="40 % - Accent1 2 5" xfId="2001"/>
    <cellStyle name="40 % - Accent1 2 6" xfId="2002"/>
    <cellStyle name="40 % - Accent1 2 7" xfId="2003"/>
    <cellStyle name="40 % - Accent1 2 8" xfId="2004"/>
    <cellStyle name="40 % - Accent1 3" xfId="757"/>
    <cellStyle name="40 % - Accent2 2" xfId="2005"/>
    <cellStyle name="40 % - Accent2 2 2" xfId="2006"/>
    <cellStyle name="40 % - Accent2 2 3" xfId="2007"/>
    <cellStyle name="40 % - Accent2 2 3 2" xfId="2008"/>
    <cellStyle name="40 % - Accent2 2 4" xfId="2009"/>
    <cellStyle name="40 % - Accent2 2 5" xfId="2010"/>
    <cellStyle name="40 % - Accent2 2 6" xfId="2011"/>
    <cellStyle name="40 % - Accent2 2 7" xfId="2012"/>
    <cellStyle name="40 % - Accent2 2 8" xfId="2013"/>
    <cellStyle name="40 % - Accent2 3" xfId="742"/>
    <cellStyle name="40 % - Accent3 2" xfId="2014"/>
    <cellStyle name="40 % - Accent3 2 2" xfId="2015"/>
    <cellStyle name="40 % - Accent3 2 3" xfId="2016"/>
    <cellStyle name="40 % - Accent3 2 3 2" xfId="2017"/>
    <cellStyle name="40 % - Accent3 2 4" xfId="2018"/>
    <cellStyle name="40 % - Accent3 2 5" xfId="2019"/>
    <cellStyle name="40 % - Accent3 2 6" xfId="2020"/>
    <cellStyle name="40 % - Accent3 2 7" xfId="2021"/>
    <cellStyle name="40 % - Accent3 2 8" xfId="2022"/>
    <cellStyle name="40 % - Accent3 3" xfId="748"/>
    <cellStyle name="40 % - Accent4 2" xfId="2023"/>
    <cellStyle name="40 % - Accent4 2 2" xfId="2024"/>
    <cellStyle name="40 % - Accent4 2 3" xfId="2025"/>
    <cellStyle name="40 % - Accent4 2 3 2" xfId="2026"/>
    <cellStyle name="40 % - Accent4 2 4" xfId="2027"/>
    <cellStyle name="40 % - Accent4 2 5" xfId="2028"/>
    <cellStyle name="40 % - Accent4 2 6" xfId="2029"/>
    <cellStyle name="40 % - Accent4 2 7" xfId="2030"/>
    <cellStyle name="40 % - Accent4 2 8" xfId="2031"/>
    <cellStyle name="40 % - Accent4 3" xfId="33486"/>
    <cellStyle name="40 % - Accent5 2" xfId="2032"/>
    <cellStyle name="40 % - Accent5 2 2" xfId="2033"/>
    <cellStyle name="40 % - Accent5 2 3" xfId="2034"/>
    <cellStyle name="40 % - Accent5 2 3 2" xfId="2035"/>
    <cellStyle name="40 % - Accent5 2 4" xfId="2036"/>
    <cellStyle name="40 % - Accent5 2 5" xfId="2037"/>
    <cellStyle name="40 % - Accent5 2 6" xfId="2038"/>
    <cellStyle name="40 % - Accent5 2 7" xfId="2039"/>
    <cellStyle name="40 % - Accent5 2 8" xfId="2040"/>
    <cellStyle name="40 % - Accent5 3" xfId="33490"/>
    <cellStyle name="40 % - Accent6 2" xfId="2041"/>
    <cellStyle name="40 % - Accent6 2 2" xfId="2042"/>
    <cellStyle name="40 % - Accent6 2 3" xfId="2043"/>
    <cellStyle name="40 % - Accent6 2 3 2" xfId="2044"/>
    <cellStyle name="40 % - Accent6 2 4" xfId="2045"/>
    <cellStyle name="40 % - Accent6 2 5" xfId="2046"/>
    <cellStyle name="40 % - Accent6 2 6" xfId="2047"/>
    <cellStyle name="40 % - Accent6 2 7" xfId="2048"/>
    <cellStyle name="40 % - Accent6 2 8" xfId="2049"/>
    <cellStyle name="40 % - Accent6 3" xfId="33494"/>
    <cellStyle name="40% - Accent1 2" xfId="36461"/>
    <cellStyle name="40% - Accent2 2" xfId="36464"/>
    <cellStyle name="40% - Accent3 2" xfId="36467"/>
    <cellStyle name="40% - Accent4 2" xfId="36470"/>
    <cellStyle name="40% - Accent5 2" xfId="36473"/>
    <cellStyle name="40% - Accent6 2" xfId="36476"/>
    <cellStyle name="40% - Énfasis1" xfId="109"/>
    <cellStyle name="40% - Énfasis2" xfId="105"/>
    <cellStyle name="40% - Énfasis3" xfId="101"/>
    <cellStyle name="40% - Énfasis4" xfId="97"/>
    <cellStyle name="40% - Énfasis5" xfId="83"/>
    <cellStyle name="40% - Énfasis6" xfId="78"/>
    <cellStyle name="60 % - Akzent1" xfId="35" builtinId="32" customBuiltin="1"/>
    <cellStyle name="60 % - Akzent1 2" xfId="95"/>
    <cellStyle name="60 % - Akzent1 3" xfId="2056"/>
    <cellStyle name="60 % - Akzent1 4" xfId="2116"/>
    <cellStyle name="60 % - Akzent2" xfId="39" builtinId="36" customBuiltin="1"/>
    <cellStyle name="60 % - Akzent2 2" xfId="91"/>
    <cellStyle name="60 % - Akzent2 3" xfId="2057"/>
    <cellStyle name="60 % - Akzent2 4" xfId="2117"/>
    <cellStyle name="60 % - Akzent3" xfId="43" builtinId="40" customBuiltin="1"/>
    <cellStyle name="60 % - Akzent3 2" xfId="84"/>
    <cellStyle name="60 % - Akzent3 3" xfId="2058"/>
    <cellStyle name="60 % - Akzent3 4" xfId="2118"/>
    <cellStyle name="60 % - Akzent4" xfId="47" builtinId="44" customBuiltin="1"/>
    <cellStyle name="60 % - Akzent4 2" xfId="100"/>
    <cellStyle name="60 % - Akzent4 3" xfId="2059"/>
    <cellStyle name="60 % - Akzent4 4" xfId="2119"/>
    <cellStyle name="60 % - Akzent5" xfId="51" builtinId="48" customBuiltin="1"/>
    <cellStyle name="60 % - Akzent5 2" xfId="111"/>
    <cellStyle name="60 % - Akzent5 3" xfId="2060"/>
    <cellStyle name="60 % - Akzent5 4" xfId="2120"/>
    <cellStyle name="60 % - Akzent6" xfId="55" builtinId="52" customBuiltin="1"/>
    <cellStyle name="60 % - Akzent6 2" xfId="77"/>
    <cellStyle name="60 % - Akzent6 3" xfId="2061"/>
    <cellStyle name="60 % - Akzent6 4" xfId="2121"/>
    <cellStyle name="60 % - Accent1 2" xfId="2062"/>
    <cellStyle name="60 % - Accent1 2 2" xfId="2063"/>
    <cellStyle name="60 % - Accent1 2 3" xfId="2064"/>
    <cellStyle name="60 % - Accent1 2 3 2" xfId="2065"/>
    <cellStyle name="60 % - Accent1 2 4" xfId="2066"/>
    <cellStyle name="60 % - Accent1 2 5" xfId="2067"/>
    <cellStyle name="60 % - Accent1 2 6" xfId="2068"/>
    <cellStyle name="60 % - Accent1 2 7" xfId="2069"/>
    <cellStyle name="60 % - Accent1 2 8" xfId="2070"/>
    <cellStyle name="60 % - Accent1 3" xfId="753"/>
    <cellStyle name="60 % - Accent2 2" xfId="2071"/>
    <cellStyle name="60 % - Accent2 2 2" xfId="2072"/>
    <cellStyle name="60 % - Accent2 2 3" xfId="2073"/>
    <cellStyle name="60 % - Accent2 2 3 2" xfId="2074"/>
    <cellStyle name="60 % - Accent2 2 4" xfId="2075"/>
    <cellStyle name="60 % - Accent2 2 5" xfId="2076"/>
    <cellStyle name="60 % - Accent2 2 6" xfId="2077"/>
    <cellStyle name="60 % - Accent2 2 7" xfId="2078"/>
    <cellStyle name="60 % - Accent2 2 8" xfId="2079"/>
    <cellStyle name="60 % - Accent2 3" xfId="760"/>
    <cellStyle name="60 % - Accent3 2" xfId="2080"/>
    <cellStyle name="60 % - Accent3 2 2" xfId="2081"/>
    <cellStyle name="60 % - Accent3 2 3" xfId="2082"/>
    <cellStyle name="60 % - Accent3 2 3 2" xfId="2083"/>
    <cellStyle name="60 % - Accent3 2 4" xfId="2084"/>
    <cellStyle name="60 % - Accent3 2 5" xfId="2085"/>
    <cellStyle name="60 % - Accent3 2 6" xfId="2086"/>
    <cellStyle name="60 % - Accent3 2 7" xfId="2087"/>
    <cellStyle name="60 % - Accent3 2 8" xfId="2088"/>
    <cellStyle name="60 % - Accent3 3" xfId="744"/>
    <cellStyle name="60 % - Accent4 2" xfId="2089"/>
    <cellStyle name="60 % - Accent4 2 2" xfId="2090"/>
    <cellStyle name="60 % - Accent4 2 3" xfId="2091"/>
    <cellStyle name="60 % - Accent4 2 3 2" xfId="2092"/>
    <cellStyle name="60 % - Accent4 2 4" xfId="2093"/>
    <cellStyle name="60 % - Accent4 2 5" xfId="2094"/>
    <cellStyle name="60 % - Accent4 2 6" xfId="2095"/>
    <cellStyle name="60 % - Accent4 2 7" xfId="2096"/>
    <cellStyle name="60 % - Accent4 2 8" xfId="2097"/>
    <cellStyle name="60 % - Accent4 3" xfId="33487"/>
    <cellStyle name="60 % - Accent5 2" xfId="2098"/>
    <cellStyle name="60 % - Accent5 2 2" xfId="2099"/>
    <cellStyle name="60 % - Accent5 2 3" xfId="2100"/>
    <cellStyle name="60 % - Accent5 2 3 2" xfId="2101"/>
    <cellStyle name="60 % - Accent5 2 4" xfId="2102"/>
    <cellStyle name="60 % - Accent5 2 5" xfId="2103"/>
    <cellStyle name="60 % - Accent5 2 6" xfId="2104"/>
    <cellStyle name="60 % - Accent5 2 7" xfId="2105"/>
    <cellStyle name="60 % - Accent5 2 8" xfId="2106"/>
    <cellStyle name="60 % - Accent5 3" xfId="33491"/>
    <cellStyle name="60 % - Accent6 2" xfId="2107"/>
    <cellStyle name="60 % - Accent6 2 2" xfId="2108"/>
    <cellStyle name="60 % - Accent6 2 3" xfId="2109"/>
    <cellStyle name="60 % - Accent6 2 3 2" xfId="2110"/>
    <cellStyle name="60 % - Accent6 2 4" xfId="2111"/>
    <cellStyle name="60 % - Accent6 2 5" xfId="2112"/>
    <cellStyle name="60 % - Accent6 2 6" xfId="2113"/>
    <cellStyle name="60 % - Accent6 2 7" xfId="2114"/>
    <cellStyle name="60 % - Accent6 2 8" xfId="2115"/>
    <cellStyle name="60 % - Accent6 3" xfId="33495"/>
    <cellStyle name="60% - Accent1 2" xfId="36462"/>
    <cellStyle name="60% - Accent2 2" xfId="36465"/>
    <cellStyle name="60% - Accent3 2" xfId="36468"/>
    <cellStyle name="60% - Accent4 2" xfId="36471"/>
    <cellStyle name="60% - Accent5 2" xfId="36474"/>
    <cellStyle name="60% - Accent6 2" xfId="36477"/>
    <cellStyle name="60% - Énfasis1" xfId="112"/>
    <cellStyle name="60% - Énfasis2" xfId="113"/>
    <cellStyle name="60% - Énfasis3" xfId="114"/>
    <cellStyle name="60% - Énfasis4" xfId="115"/>
    <cellStyle name="60% - Énfasis5" xfId="116"/>
    <cellStyle name="60% - Énfasis6" xfId="117"/>
    <cellStyle name="Accent1 2" xfId="2123"/>
    <cellStyle name="Accent1 2 2" xfId="2124"/>
    <cellStyle name="Accent1 2 2 2" xfId="2125"/>
    <cellStyle name="Accent1 2 2 2 2" xfId="2126"/>
    <cellStyle name="Accent1 2 2 2 2 2" xfId="2127"/>
    <cellStyle name="Accent1 2 2 2 2 2 2" xfId="2128"/>
    <cellStyle name="Accent1 2 2 2 2 2 3" xfId="2129"/>
    <cellStyle name="Accent1 2 2 2 2 2 4" xfId="2130"/>
    <cellStyle name="Accent1 2 2 2 2 3" xfId="2131"/>
    <cellStyle name="Accent1 2 2 2 2 4" xfId="2132"/>
    <cellStyle name="Accent1 2 2 2 2 5" xfId="2133"/>
    <cellStyle name="Accent1 2 2 2 2 6" xfId="2134"/>
    <cellStyle name="Accent1 2 2 2 2 7" xfId="2135"/>
    <cellStyle name="Accent1 2 2 2 3" xfId="2136"/>
    <cellStyle name="Accent1 2 2 2 3 2" xfId="2137"/>
    <cellStyle name="Accent1 2 2 2 4" xfId="2138"/>
    <cellStyle name="Accent1 2 2 2 4 2" xfId="2139"/>
    <cellStyle name="Accent1 2 2 2 5" xfId="2140"/>
    <cellStyle name="Accent1 2 2 2 5 2" xfId="2141"/>
    <cellStyle name="Accent1 2 2 2 5 2 2" xfId="2142"/>
    <cellStyle name="Accent1 2 2 2 5 2 2 2" xfId="2143"/>
    <cellStyle name="Accent1 2 2 2 5 2 2 2 2" xfId="2144"/>
    <cellStyle name="Accent1 2 2 2 5 2 2 2 2 2" xfId="2145"/>
    <cellStyle name="Accent1 2 2 2 5 2 2 2 2 2 2" xfId="2146"/>
    <cellStyle name="Accent1 2 2 2 5 2 2 2 2 3" xfId="2147"/>
    <cellStyle name="Accent1 2 2 2 5 2 2 2 3" xfId="2148"/>
    <cellStyle name="Accent1 2 2 2 5 2 2 2 3 2" xfId="2149"/>
    <cellStyle name="Accent1 2 2 2 5 2 2 3" xfId="2150"/>
    <cellStyle name="Accent1 2 2 2 5 2 2 3 2" xfId="2151"/>
    <cellStyle name="Accent1 2 2 2 5 2 2 4" xfId="2152"/>
    <cellStyle name="Accent1 2 2 2 5 2 3" xfId="2153"/>
    <cellStyle name="Accent1 2 2 2 5 2 4" xfId="2154"/>
    <cellStyle name="Accent1 2 2 2 5 2 4 2" xfId="2155"/>
    <cellStyle name="Accent1 2 2 2 5 2 4 2 2" xfId="2156"/>
    <cellStyle name="Accent1 2 2 2 5 2 4 3" xfId="2157"/>
    <cellStyle name="Accent1 2 2 2 5 2 5" xfId="2158"/>
    <cellStyle name="Accent1 2 2 2 5 2 5 2" xfId="2159"/>
    <cellStyle name="Accent1 2 2 2 5 2 6" xfId="2160"/>
    <cellStyle name="Accent1 2 2 2 5 3" xfId="2161"/>
    <cellStyle name="Accent1 2 2 2 5 3 2" xfId="2162"/>
    <cellStyle name="Accent1 2 2 2 5 3 2 2" xfId="2163"/>
    <cellStyle name="Accent1 2 2 2 5 3 2 2 2" xfId="2164"/>
    <cellStyle name="Accent1 2 2 2 5 3 2 2 2 2" xfId="2165"/>
    <cellStyle name="Accent1 2 2 2 5 3 2 2 3" xfId="2166"/>
    <cellStyle name="Accent1 2 2 2 5 3 2 3" xfId="2167"/>
    <cellStyle name="Accent1 2 2 2 5 3 2 3 2" xfId="2168"/>
    <cellStyle name="Accent1 2 2 2 5 3 3" xfId="2169"/>
    <cellStyle name="Accent1 2 2 2 5 3 3 2" xfId="2170"/>
    <cellStyle name="Accent1 2 2 2 5 3 4" xfId="2171"/>
    <cellStyle name="Accent1 2 2 2 5 4" xfId="2172"/>
    <cellStyle name="Accent1 2 2 2 5 4 2" xfId="2173"/>
    <cellStyle name="Accent1 2 2 2 5 4 2 2" xfId="2174"/>
    <cellStyle name="Accent1 2 2 2 5 4 2 2 2" xfId="2175"/>
    <cellStyle name="Accent1 2 2 2 5 4 2 3" xfId="2176"/>
    <cellStyle name="Accent1 2 2 2 5 4 3" xfId="2177"/>
    <cellStyle name="Accent1 2 2 2 5 4 3 2" xfId="2178"/>
    <cellStyle name="Accent1 2 2 2 5 5" xfId="2179"/>
    <cellStyle name="Accent1 2 2 2 5 5 2" xfId="2180"/>
    <cellStyle name="Accent1 2 2 2 5 6" xfId="2181"/>
    <cellStyle name="Accent1 2 2 2 6" xfId="2182"/>
    <cellStyle name="Accent1 2 2 2 6 2" xfId="2183"/>
    <cellStyle name="Accent1 2 2 2 7" xfId="2184"/>
    <cellStyle name="Accent1 2 2 2 8" xfId="2185"/>
    <cellStyle name="Accent1 2 2 2 8 2" xfId="2186"/>
    <cellStyle name="Accent1 2 2 2 8 2 2" xfId="2187"/>
    <cellStyle name="Accent1 2 2 2 8 2 2 2" xfId="2188"/>
    <cellStyle name="Accent1 2 2 2 8 2 3" xfId="2189"/>
    <cellStyle name="Accent1 2 2 2 8 3" xfId="2190"/>
    <cellStyle name="Accent1 2 2 2 8 3 2" xfId="2191"/>
    <cellStyle name="Accent1 2 2 2 9" xfId="2192"/>
    <cellStyle name="Accent1 2 2 3" xfId="2193"/>
    <cellStyle name="Accent1 2 2 3 2" xfId="2194"/>
    <cellStyle name="Accent1 2 2 3 3" xfId="2195"/>
    <cellStyle name="Accent1 2 2 3 4" xfId="2196"/>
    <cellStyle name="Accent1 2 2 4" xfId="2197"/>
    <cellStyle name="Accent1 2 2 5" xfId="2198"/>
    <cellStyle name="Accent1 2 2 6" xfId="2199"/>
    <cellStyle name="Accent1 2 3" xfId="2200"/>
    <cellStyle name="Accent1 2 3 2" xfId="2201"/>
    <cellStyle name="Accent1 2 3 3" xfId="2202"/>
    <cellStyle name="Accent1 2 3 3 2" xfId="2203"/>
    <cellStyle name="Accent1 2 3 4" xfId="2204"/>
    <cellStyle name="Accent1 2 3 5" xfId="2205"/>
    <cellStyle name="Accent1 2 3 6" xfId="2206"/>
    <cellStyle name="Accent1 2 3 7" xfId="2207"/>
    <cellStyle name="Accent1 2 3 8" xfId="2208"/>
    <cellStyle name="Accent1 2 4" xfId="2209"/>
    <cellStyle name="Accent1 2 4 2" xfId="2210"/>
    <cellStyle name="Accent1 2 4 3" xfId="2211"/>
    <cellStyle name="Accent1 2 4 4" xfId="2212"/>
    <cellStyle name="Accent1 2 5" xfId="2213"/>
    <cellStyle name="Accent1 2 6" xfId="2214"/>
    <cellStyle name="Accent1 2 7" xfId="2215"/>
    <cellStyle name="Accent1 3" xfId="728"/>
    <cellStyle name="Accent2 2" xfId="2217"/>
    <cellStyle name="Accent2 2 2" xfId="2218"/>
    <cellStyle name="Accent2 2 2 2" xfId="2219"/>
    <cellStyle name="Accent2 2 2 3" xfId="2220"/>
    <cellStyle name="Accent2 2 2 3 2" xfId="2221"/>
    <cellStyle name="Accent2 2 2 4" xfId="2222"/>
    <cellStyle name="Accent2 2 2 5" xfId="2223"/>
    <cellStyle name="Accent2 2 2 6" xfId="2224"/>
    <cellStyle name="Accent2 2 2 7" xfId="2225"/>
    <cellStyle name="Accent2 2 2 8" xfId="2226"/>
    <cellStyle name="Accent2 3" xfId="749"/>
    <cellStyle name="Accent2 4" xfId="743"/>
    <cellStyle name="Accent3 2" xfId="2228"/>
    <cellStyle name="Accent3 2 2" xfId="2229"/>
    <cellStyle name="Accent3 2 2 2" xfId="2230"/>
    <cellStyle name="Accent3 2 2 3" xfId="2231"/>
    <cellStyle name="Accent3 2 2 3 2" xfId="2232"/>
    <cellStyle name="Accent3 2 2 4" xfId="2233"/>
    <cellStyle name="Accent3 2 2 5" xfId="2234"/>
    <cellStyle name="Accent3 2 2 6" xfId="2235"/>
    <cellStyle name="Accent3 2 2 7" xfId="2236"/>
    <cellStyle name="Accent3 2 2 8" xfId="2237"/>
    <cellStyle name="Accent3 3" xfId="756"/>
    <cellStyle name="Accent3 4" xfId="747"/>
    <cellStyle name="Accent4 2" xfId="2239"/>
    <cellStyle name="Accent4 2 2" xfId="2240"/>
    <cellStyle name="Accent4 2 2 2" xfId="2241"/>
    <cellStyle name="Accent4 2 2 3" xfId="2242"/>
    <cellStyle name="Accent4 2 2 3 2" xfId="2243"/>
    <cellStyle name="Accent4 2 2 4" xfId="2244"/>
    <cellStyle name="Accent4 2 2 5" xfId="2245"/>
    <cellStyle name="Accent4 2 2 6" xfId="2246"/>
    <cellStyle name="Accent4 2 2 7" xfId="2247"/>
    <cellStyle name="Accent4 2 2 8" xfId="2248"/>
    <cellStyle name="Accent4 3" xfId="741"/>
    <cellStyle name="Accent4 4" xfId="751"/>
    <cellStyle name="Accent5 2" xfId="2250"/>
    <cellStyle name="Accent5 2 2" xfId="2251"/>
    <cellStyle name="Accent5 2 2 2" xfId="2252"/>
    <cellStyle name="Accent5 2 2 3" xfId="2253"/>
    <cellStyle name="Accent5 2 2 3 2" xfId="2254"/>
    <cellStyle name="Accent5 2 2 4" xfId="2255"/>
    <cellStyle name="Accent5 2 2 5" xfId="2256"/>
    <cellStyle name="Accent5 2 2 6" xfId="2257"/>
    <cellStyle name="Accent5 2 2 7" xfId="2258"/>
    <cellStyle name="Accent5 2 2 8" xfId="2259"/>
    <cellStyle name="Accent5 3" xfId="33488"/>
    <cellStyle name="Accent5 4" xfId="755"/>
    <cellStyle name="Accent6 2" xfId="2261"/>
    <cellStyle name="Accent6 2 2" xfId="2262"/>
    <cellStyle name="Accent6 2 2 2" xfId="2263"/>
    <cellStyle name="Accent6 2 2 3" xfId="2264"/>
    <cellStyle name="Accent6 2 2 3 2" xfId="2265"/>
    <cellStyle name="Accent6 2 2 4" xfId="2266"/>
    <cellStyle name="Accent6 2 2 5" xfId="2267"/>
    <cellStyle name="Accent6 2 2 6" xfId="2268"/>
    <cellStyle name="Accent6 2 2 7" xfId="2269"/>
    <cellStyle name="Accent6 2 2 8" xfId="2270"/>
    <cellStyle name="Accent6 3" xfId="33492"/>
    <cellStyle name="Accent6 4" xfId="759"/>
    <cellStyle name="Akzent1" xfId="32" builtinId="29" customBuiltin="1"/>
    <cellStyle name="Akzent1 2" xfId="62"/>
    <cellStyle name="Akzent2" xfId="36" builtinId="33" customBuiltin="1"/>
    <cellStyle name="Akzent2 2" xfId="63"/>
    <cellStyle name="Akzent3" xfId="40" builtinId="37" customBuiltin="1"/>
    <cellStyle name="Akzent3 2" xfId="90"/>
    <cellStyle name="Akzent4" xfId="44" builtinId="41" customBuiltin="1"/>
    <cellStyle name="Akzent4 2" xfId="94"/>
    <cellStyle name="Akzent5" xfId="48" builtinId="45" customBuiltin="1"/>
    <cellStyle name="Akzent5 2" xfId="96"/>
    <cellStyle name="Akzent6" xfId="52" builtinId="49" customBuiltin="1"/>
    <cellStyle name="Akzent6 2" xfId="107"/>
    <cellStyle name="Ausgabe" xfId="26" builtinId="21" customBuiltin="1"/>
    <cellStyle name="Ausgabe 2" xfId="74"/>
    <cellStyle name="Avertissement 2" xfId="2271"/>
    <cellStyle name="Avertissement 2 2" xfId="2272"/>
    <cellStyle name="Avertissement 2 3" xfId="2273"/>
    <cellStyle name="Avertissement 2 3 2" xfId="2274"/>
    <cellStyle name="Avertissement 2 4" xfId="2275"/>
    <cellStyle name="Avertissement 2 5" xfId="2276"/>
    <cellStyle name="Avertissement 2 6" xfId="2277"/>
    <cellStyle name="Avertissement 2 7" xfId="2278"/>
    <cellStyle name="Avertissement 2 8" xfId="2279"/>
    <cellStyle name="Avertissement 3" xfId="758"/>
    <cellStyle name="Avertissement 4" xfId="740"/>
    <cellStyle name="Bad" xfId="2280"/>
    <cellStyle name="Bad 2" xfId="36451"/>
    <cellStyle name="Berechnung" xfId="119" builtinId="22" customBuiltin="1"/>
    <cellStyle name="Berechnung 2" xfId="88"/>
    <cellStyle name="Berechnung 3" xfId="2290"/>
    <cellStyle name="Buena" xfId="118"/>
    <cellStyle name="Calcul 2" xfId="2281"/>
    <cellStyle name="Calcul 2 2" xfId="2282"/>
    <cellStyle name="Calcul 2 3" xfId="2283"/>
    <cellStyle name="Calcul 2 3 2" xfId="2284"/>
    <cellStyle name="Calcul 2 4" xfId="2285"/>
    <cellStyle name="Calcul 2 5" xfId="2286"/>
    <cellStyle name="Calcul 2 6" xfId="2287"/>
    <cellStyle name="Calcul 2 7" xfId="2288"/>
    <cellStyle name="Calcul 2 8" xfId="2289"/>
    <cellStyle name="Calcul 3" xfId="2216"/>
    <cellStyle name="Calculation 2" xfId="36454"/>
    <cellStyle name="Cálculo 10" xfId="33496"/>
    <cellStyle name="Cálculo 10 2" xfId="33497"/>
    <cellStyle name="Cálculo 10 2 2" xfId="33498"/>
    <cellStyle name="Cálculo 10 2 2 2" xfId="35056"/>
    <cellStyle name="Cálculo 10 2 3" xfId="34968"/>
    <cellStyle name="Cálculo 10 3" xfId="33499"/>
    <cellStyle name="Cálculo 10 3 2" xfId="35007"/>
    <cellStyle name="Cálculo 10 4" xfId="34971"/>
    <cellStyle name="Cálculo 11" xfId="33500"/>
    <cellStyle name="Cálculo 11 2" xfId="33501"/>
    <cellStyle name="Cálculo 11 2 2" xfId="33502"/>
    <cellStyle name="Cálculo 11 2 2 2" xfId="35143"/>
    <cellStyle name="Cálculo 11 2 3" xfId="35005"/>
    <cellStyle name="Cálculo 11 3" xfId="33503"/>
    <cellStyle name="Cálculo 11 3 2" xfId="34975"/>
    <cellStyle name="Cálculo 11 4" xfId="35120"/>
    <cellStyle name="Cálculo 12" xfId="33504"/>
    <cellStyle name="Cálculo 12 2" xfId="33505"/>
    <cellStyle name="Cálculo 12 2 2" xfId="33506"/>
    <cellStyle name="Cálculo 12 2 2 2" xfId="35130"/>
    <cellStyle name="Cálculo 12 2 3" xfId="35153"/>
    <cellStyle name="Cálculo 12 3" xfId="33507"/>
    <cellStyle name="Cálculo 12 3 2" xfId="35004"/>
    <cellStyle name="Cálculo 12 4" xfId="35025"/>
    <cellStyle name="Cálculo 13" xfId="33508"/>
    <cellStyle name="Cálculo 13 2" xfId="33509"/>
    <cellStyle name="Cálculo 13 2 2" xfId="33510"/>
    <cellStyle name="Cálculo 13 2 2 2" xfId="35150"/>
    <cellStyle name="Cálculo 13 2 3" xfId="35112"/>
    <cellStyle name="Cálculo 13 3" xfId="35003"/>
    <cellStyle name="Cálculo 14" xfId="34994"/>
    <cellStyle name="Cálculo 15" xfId="35126"/>
    <cellStyle name="Cálculo 2" xfId="120"/>
    <cellStyle name="Cálculo 2 10" xfId="33511"/>
    <cellStyle name="Cálculo 2 10 2" xfId="33512"/>
    <cellStyle name="Cálculo 2 10 2 2" xfId="33513"/>
    <cellStyle name="Cálculo 2 10 2 2 2" xfId="35113"/>
    <cellStyle name="Cálculo 2 10 2 3" xfId="35123"/>
    <cellStyle name="Cálculo 2 10 3" xfId="33514"/>
    <cellStyle name="Cálculo 2 10 3 2" xfId="34970"/>
    <cellStyle name="Cálculo 2 10 4" xfId="34996"/>
    <cellStyle name="Cálculo 2 11" xfId="33515"/>
    <cellStyle name="Cálculo 2 11 2" xfId="33516"/>
    <cellStyle name="Cálculo 2 11 2 2" xfId="33517"/>
    <cellStyle name="Cálculo 2 11 2 2 2" xfId="34995"/>
    <cellStyle name="Cálculo 2 11 2 3" xfId="35116"/>
    <cellStyle name="Cálculo 2 11 3" xfId="34969"/>
    <cellStyle name="Cálculo 2 12" xfId="35040"/>
    <cellStyle name="Cálculo 2 13" xfId="35138"/>
    <cellStyle name="Cálculo 2 2" xfId="121"/>
    <cellStyle name="Cálculo 2 2 2" xfId="122"/>
    <cellStyle name="Cálculo 2 2 2 2" xfId="33518"/>
    <cellStyle name="Cálculo 2 2 2 2 2" xfId="33519"/>
    <cellStyle name="Cálculo 2 2 2 2 2 2" xfId="33520"/>
    <cellStyle name="Cálculo 2 2 2 2 2 2 2" xfId="35008"/>
    <cellStyle name="Cálculo 2 2 2 2 2 3" xfId="35107"/>
    <cellStyle name="Cálculo 2 2 2 2 3" xfId="35110"/>
    <cellStyle name="Cálculo 2 2 2 3" xfId="35127"/>
    <cellStyle name="Cálculo 2 2 3" xfId="33521"/>
    <cellStyle name="Cálculo 2 2 3 2" xfId="33522"/>
    <cellStyle name="Cálculo 2 2 3 2 2" xfId="33523"/>
    <cellStyle name="Cálculo 2 2 3 2 2 2" xfId="35063"/>
    <cellStyle name="Cálculo 2 2 3 2 3" xfId="35064"/>
    <cellStyle name="Cálculo 2 2 3 3" xfId="33524"/>
    <cellStyle name="Cálculo 2 2 3 3 2" xfId="35062"/>
    <cellStyle name="Cálculo 2 2 3 4" xfId="35065"/>
    <cellStyle name="Cálculo 2 2 4" xfId="33525"/>
    <cellStyle name="Cálculo 2 2 4 2" xfId="33526"/>
    <cellStyle name="Cálculo 2 2 4 2 2" xfId="33527"/>
    <cellStyle name="Cálculo 2 2 4 2 2 2" xfId="35162"/>
    <cellStyle name="Cálculo 2 2 4 2 3" xfId="35031"/>
    <cellStyle name="Cálculo 2 2 4 3" xfId="33528"/>
    <cellStyle name="Cálculo 2 2 4 3 2" xfId="35066"/>
    <cellStyle name="Cálculo 2 2 4 4" xfId="35061"/>
    <cellStyle name="Cálculo 2 2 5" xfId="33529"/>
    <cellStyle name="Cálculo 2 2 5 2" xfId="33530"/>
    <cellStyle name="Cálculo 2 2 5 2 2" xfId="33531"/>
    <cellStyle name="Cálculo 2 2 5 2 2 2" xfId="35159"/>
    <cellStyle name="Cálculo 2 2 5 2 3" xfId="34973"/>
    <cellStyle name="Cálculo 2 2 5 3" xfId="33532"/>
    <cellStyle name="Cálculo 2 2 5 3 2" xfId="35068"/>
    <cellStyle name="Cálculo 2 2 5 4" xfId="35011"/>
    <cellStyle name="Cálculo 2 2 6" xfId="33533"/>
    <cellStyle name="Cálculo 2 2 6 2" xfId="33534"/>
    <cellStyle name="Cálculo 2 2 6 2 2" xfId="33535"/>
    <cellStyle name="Cálculo 2 2 6 2 2 2" xfId="34992"/>
    <cellStyle name="Cálculo 2 2 6 2 3" xfId="35055"/>
    <cellStyle name="Cálculo 2 2 6 3" xfId="33536"/>
    <cellStyle name="Cálculo 2 2 6 3 2" xfId="35054"/>
    <cellStyle name="Cálculo 2 2 6 4" xfId="35024"/>
    <cellStyle name="Cálculo 2 2 7" xfId="33537"/>
    <cellStyle name="Cálculo 2 2 7 2" xfId="33538"/>
    <cellStyle name="Cálculo 2 2 7 2 2" xfId="33539"/>
    <cellStyle name="Cálculo 2 2 7 2 2 2" xfId="35124"/>
    <cellStyle name="Cálculo 2 2 7 2 3" xfId="35097"/>
    <cellStyle name="Cálculo 2 2 7 3" xfId="35053"/>
    <cellStyle name="Cálculo 2 2 8" xfId="35087"/>
    <cellStyle name="Cálculo 2 2 9" xfId="35009"/>
    <cellStyle name="Cálculo 2 3" xfId="123"/>
    <cellStyle name="Cálculo 2 3 2" xfId="671"/>
    <cellStyle name="Cálculo 2 3 2 2" xfId="33540"/>
    <cellStyle name="Cálculo 2 3 2 2 2" xfId="35114"/>
    <cellStyle name="Cálculo 2 3 2 3" xfId="34985"/>
    <cellStyle name="Cálculo 2 3 3" xfId="33541"/>
    <cellStyle name="Cálculo 2 3 3 2" xfId="33542"/>
    <cellStyle name="Cálculo 2 3 3 2 2" xfId="33543"/>
    <cellStyle name="Cálculo 2 3 3 2 2 2" xfId="35018"/>
    <cellStyle name="Cálculo 2 3 3 2 3" xfId="35020"/>
    <cellStyle name="Cálculo 2 3 3 3" xfId="34966"/>
    <cellStyle name="Cálculo 2 3 4" xfId="35048"/>
    <cellStyle name="Cálculo 2 4" xfId="124"/>
    <cellStyle name="Cálculo 2 4 2" xfId="681"/>
    <cellStyle name="Cálculo 2 4 2 2" xfId="33544"/>
    <cellStyle name="Cálculo 2 4 2 2 2" xfId="34977"/>
    <cellStyle name="Cálculo 2 4 2 3" xfId="35109"/>
    <cellStyle name="Cálculo 2 4 3" xfId="33545"/>
    <cellStyle name="Cálculo 2 4 3 2" xfId="33546"/>
    <cellStyle name="Cálculo 2 4 3 2 2" xfId="33547"/>
    <cellStyle name="Cálculo 2 4 3 2 2 2" xfId="35021"/>
    <cellStyle name="Cálculo 2 4 3 2 3" xfId="35001"/>
    <cellStyle name="Cálculo 2 4 3 3" xfId="35002"/>
    <cellStyle name="Cálculo 2 4 4" xfId="35099"/>
    <cellStyle name="Cálculo 2 5" xfId="628"/>
    <cellStyle name="Cálculo 2 5 2" xfId="698"/>
    <cellStyle name="Cálculo 2 5 2 2" xfId="33548"/>
    <cellStyle name="Cálculo 2 5 2 2 2" xfId="35108"/>
    <cellStyle name="Cálculo 2 5 2 3" xfId="34972"/>
    <cellStyle name="Cálculo 2 5 3" xfId="33549"/>
    <cellStyle name="Cálculo 2 5 3 2" xfId="34984"/>
    <cellStyle name="Cálculo 2 5 4" xfId="35119"/>
    <cellStyle name="Cálculo 2 6" xfId="620"/>
    <cellStyle name="Cálculo 2 6 2" xfId="33550"/>
    <cellStyle name="Cálculo 2 6 2 2" xfId="35067"/>
    <cellStyle name="Cálculo 2 6 3" xfId="35098"/>
    <cellStyle name="Cálculo 2 7" xfId="33551"/>
    <cellStyle name="Cálculo 2 7 2" xfId="33552"/>
    <cellStyle name="Cálculo 2 7 2 2" xfId="33553"/>
    <cellStyle name="Cálculo 2 7 2 2 2" xfId="35103"/>
    <cellStyle name="Cálculo 2 7 2 3" xfId="35156"/>
    <cellStyle name="Cálculo 2 7 3" xfId="33554"/>
    <cellStyle name="Cálculo 2 7 3 2" xfId="35102"/>
    <cellStyle name="Cálculo 2 7 4" xfId="34987"/>
    <cellStyle name="Cálculo 2 8" xfId="33555"/>
    <cellStyle name="Cálculo 2 8 2" xfId="33556"/>
    <cellStyle name="Cálculo 2 8 2 2" xfId="33557"/>
    <cellStyle name="Cálculo 2 8 2 2 2" xfId="35100"/>
    <cellStyle name="Cálculo 2 8 2 3" xfId="35101"/>
    <cellStyle name="Cálculo 2 8 3" xfId="33558"/>
    <cellStyle name="Cálculo 2 8 3 2" xfId="35104"/>
    <cellStyle name="Cálculo 2 8 4" xfId="35133"/>
    <cellStyle name="Cálculo 2 9" xfId="33559"/>
    <cellStyle name="Cálculo 2 9 2" xfId="33560"/>
    <cellStyle name="Cálculo 2 9 2 2" xfId="33561"/>
    <cellStyle name="Cálculo 2 9 2 2 2" xfId="35093"/>
    <cellStyle name="Cálculo 2 9 2 3" xfId="34989"/>
    <cellStyle name="Cálculo 2 9 3" xfId="33562"/>
    <cellStyle name="Cálculo 2 9 3 2" xfId="34983"/>
    <cellStyle name="Cálculo 2 9 4" xfId="35000"/>
    <cellStyle name="Cálculo 3" xfId="125"/>
    <cellStyle name="Cálculo 3 10" xfId="33563"/>
    <cellStyle name="Cálculo 3 10 2" xfId="33564"/>
    <cellStyle name="Cálculo 3 10 2 2" xfId="33565"/>
    <cellStyle name="Cálculo 3 10 2 2 2" xfId="35154"/>
    <cellStyle name="Cálculo 3 10 2 3" xfId="35146"/>
    <cellStyle name="Cálculo 3 10 3" xfId="33566"/>
    <cellStyle name="Cálculo 3 10 3 2" xfId="35070"/>
    <cellStyle name="Cálculo 3 10 4" xfId="35144"/>
    <cellStyle name="Cálculo 3 11" xfId="33567"/>
    <cellStyle name="Cálculo 3 11 2" xfId="33568"/>
    <cellStyle name="Cálculo 3 11 2 2" xfId="33569"/>
    <cellStyle name="Cálculo 3 11 2 2 2" xfId="35155"/>
    <cellStyle name="Cálculo 3 11 2 3" xfId="35147"/>
    <cellStyle name="Cálculo 3 11 3" xfId="35035"/>
    <cellStyle name="Cálculo 3 12" xfId="35043"/>
    <cellStyle name="Cálculo 3 13" xfId="35059"/>
    <cellStyle name="Cálculo 3 2" xfId="126"/>
    <cellStyle name="Cálculo 3 2 2" xfId="127"/>
    <cellStyle name="Cálculo 3 2 2 2" xfId="33570"/>
    <cellStyle name="Cálculo 3 2 2 2 2" xfId="33571"/>
    <cellStyle name="Cálculo 3 2 2 2 2 2" xfId="33572"/>
    <cellStyle name="Cálculo 3 2 2 2 2 2 2" xfId="35023"/>
    <cellStyle name="Cálculo 3 2 2 2 2 3" xfId="34990"/>
    <cellStyle name="Cálculo 3 2 2 2 3" xfId="35051"/>
    <cellStyle name="Cálculo 3 2 2 3" xfId="35022"/>
    <cellStyle name="Cálculo 3 2 3" xfId="33573"/>
    <cellStyle name="Cálculo 3 2 3 2" xfId="33574"/>
    <cellStyle name="Cálculo 3 2 3 2 2" xfId="33575"/>
    <cellStyle name="Cálculo 3 2 3 2 2 2" xfId="35157"/>
    <cellStyle name="Cálculo 3 2 3 2 3" xfId="35148"/>
    <cellStyle name="Cálculo 3 2 3 3" xfId="33576"/>
    <cellStyle name="Cálculo 3 2 3 3 2" xfId="35033"/>
    <cellStyle name="Cálculo 3 2 3 4" xfId="35050"/>
    <cellStyle name="Cálculo 3 2 4" xfId="33577"/>
    <cellStyle name="Cálculo 3 2 4 2" xfId="33578"/>
    <cellStyle name="Cálculo 3 2 4 2 2" xfId="33579"/>
    <cellStyle name="Cálculo 3 2 4 2 2 2" xfId="35158"/>
    <cellStyle name="Cálculo 3 2 4 2 3" xfId="35149"/>
    <cellStyle name="Cálculo 3 2 4 3" xfId="33580"/>
    <cellStyle name="Cálculo 3 2 4 3 2" xfId="35094"/>
    <cellStyle name="Cálculo 3 2 4 4" xfId="35015"/>
    <cellStyle name="Cálculo 3 2 5" xfId="33581"/>
    <cellStyle name="Cálculo 3 2 5 2" xfId="33582"/>
    <cellStyle name="Cálculo 3 2 5 2 2" xfId="33583"/>
    <cellStyle name="Cálculo 3 2 5 2 2 2" xfId="34988"/>
    <cellStyle name="Cálculo 3 2 5 2 3" xfId="35096"/>
    <cellStyle name="Cálculo 3 2 5 3" xfId="33584"/>
    <cellStyle name="Cálculo 3 2 5 3 2" xfId="34986"/>
    <cellStyle name="Cálculo 3 2 5 4" xfId="35125"/>
    <cellStyle name="Cálculo 3 2 6" xfId="33585"/>
    <cellStyle name="Cálculo 3 2 6 2" xfId="33586"/>
    <cellStyle name="Cálculo 3 2 6 2 2" xfId="33587"/>
    <cellStyle name="Cálculo 3 2 6 2 2 2" xfId="35160"/>
    <cellStyle name="Cálculo 3 2 6 2 3" xfId="35151"/>
    <cellStyle name="Cálculo 3 2 6 3" xfId="33588"/>
    <cellStyle name="Cálculo 3 2 6 3 2" xfId="35090"/>
    <cellStyle name="Cálculo 3 2 6 4" xfId="35049"/>
    <cellStyle name="Cálculo 3 2 7" xfId="33589"/>
    <cellStyle name="Cálculo 3 2 7 2" xfId="33590"/>
    <cellStyle name="Cálculo 3 2 7 2 2" xfId="33591"/>
    <cellStyle name="Cálculo 3 2 7 2 2 2" xfId="35161"/>
    <cellStyle name="Cálculo 3 2 7 2 3" xfId="35152"/>
    <cellStyle name="Cálculo 3 2 7 3" xfId="34974"/>
    <cellStyle name="Cálculo 3 2 8" xfId="35083"/>
    <cellStyle name="Cálculo 3 2 9" xfId="35122"/>
    <cellStyle name="Cálculo 3 3" xfId="128"/>
    <cellStyle name="Cálculo 3 3 2" xfId="668"/>
    <cellStyle name="Cálculo 3 3 2 2" xfId="33592"/>
    <cellStyle name="Cálculo 3 3 2 2 2" xfId="35165"/>
    <cellStyle name="Cálculo 3 3 2 3" xfId="35164"/>
    <cellStyle name="Cálculo 3 3 3" xfId="33593"/>
    <cellStyle name="Cálculo 3 3 3 2" xfId="33594"/>
    <cellStyle name="Cálculo 3 3 3 2 2" xfId="33595"/>
    <cellStyle name="Cálculo 3 3 3 2 2 2" xfId="35168"/>
    <cellStyle name="Cálculo 3 3 3 2 3" xfId="35167"/>
    <cellStyle name="Cálculo 3 3 3 3" xfId="35166"/>
    <cellStyle name="Cálculo 3 3 4" xfId="35163"/>
    <cellStyle name="Cálculo 3 4" xfId="129"/>
    <cellStyle name="Cálculo 3 4 2" xfId="711"/>
    <cellStyle name="Cálculo 3 4 2 2" xfId="33596"/>
    <cellStyle name="Cálculo 3 4 2 2 2" xfId="35171"/>
    <cellStyle name="Cálculo 3 4 2 3" xfId="35170"/>
    <cellStyle name="Cálculo 3 4 3" xfId="33597"/>
    <cellStyle name="Cálculo 3 4 3 2" xfId="33598"/>
    <cellStyle name="Cálculo 3 4 3 2 2" xfId="33599"/>
    <cellStyle name="Cálculo 3 4 3 2 2 2" xfId="35174"/>
    <cellStyle name="Cálculo 3 4 3 2 3" xfId="35173"/>
    <cellStyle name="Cálculo 3 4 3 3" xfId="35172"/>
    <cellStyle name="Cálculo 3 4 4" xfId="35169"/>
    <cellStyle name="Cálculo 3 5" xfId="619"/>
    <cellStyle name="Cálculo 3 5 2" xfId="689"/>
    <cellStyle name="Cálculo 3 5 2 2" xfId="33600"/>
    <cellStyle name="Cálculo 3 5 2 2 2" xfId="35177"/>
    <cellStyle name="Cálculo 3 5 2 3" xfId="35176"/>
    <cellStyle name="Cálculo 3 5 3" xfId="33601"/>
    <cellStyle name="Cálculo 3 5 3 2" xfId="35178"/>
    <cellStyle name="Cálculo 3 5 4" xfId="35175"/>
    <cellStyle name="Cálculo 3 6" xfId="607"/>
    <cellStyle name="Cálculo 3 6 2" xfId="33602"/>
    <cellStyle name="Cálculo 3 6 2 2" xfId="35180"/>
    <cellStyle name="Cálculo 3 6 3" xfId="35179"/>
    <cellStyle name="Cálculo 3 7" xfId="33603"/>
    <cellStyle name="Cálculo 3 7 2" xfId="33604"/>
    <cellStyle name="Cálculo 3 7 2 2" xfId="33605"/>
    <cellStyle name="Cálculo 3 7 2 2 2" xfId="35183"/>
    <cellStyle name="Cálculo 3 7 2 3" xfId="35182"/>
    <cellStyle name="Cálculo 3 7 3" xfId="33606"/>
    <cellStyle name="Cálculo 3 7 3 2" xfId="35184"/>
    <cellStyle name="Cálculo 3 7 4" xfId="35181"/>
    <cellStyle name="Cálculo 3 8" xfId="33607"/>
    <cellStyle name="Cálculo 3 8 2" xfId="33608"/>
    <cellStyle name="Cálculo 3 8 2 2" xfId="33609"/>
    <cellStyle name="Cálculo 3 8 2 2 2" xfId="35187"/>
    <cellStyle name="Cálculo 3 8 2 3" xfId="35186"/>
    <cellStyle name="Cálculo 3 8 3" xfId="33610"/>
    <cellStyle name="Cálculo 3 8 3 2" xfId="35188"/>
    <cellStyle name="Cálculo 3 8 4" xfId="35185"/>
    <cellStyle name="Cálculo 3 9" xfId="33611"/>
    <cellStyle name="Cálculo 3 9 2" xfId="33612"/>
    <cellStyle name="Cálculo 3 9 2 2" xfId="33613"/>
    <cellStyle name="Cálculo 3 9 2 2 2" xfId="35191"/>
    <cellStyle name="Cálculo 3 9 2 3" xfId="35190"/>
    <cellStyle name="Cálculo 3 9 3" xfId="33614"/>
    <cellStyle name="Cálculo 3 9 3 2" xfId="35192"/>
    <cellStyle name="Cálculo 3 9 4" xfId="35189"/>
    <cellStyle name="Cálculo 4" xfId="130"/>
    <cellStyle name="Cálculo 4 2" xfId="131"/>
    <cellStyle name="Cálculo 4 2 2" xfId="33615"/>
    <cellStyle name="Cálculo 4 2 2 2" xfId="33616"/>
    <cellStyle name="Cálculo 4 2 2 2 2" xfId="33617"/>
    <cellStyle name="Cálculo 4 2 2 2 2 2" xfId="35196"/>
    <cellStyle name="Cálculo 4 2 2 2 3" xfId="35195"/>
    <cellStyle name="Cálculo 4 2 2 3" xfId="35194"/>
    <cellStyle name="Cálculo 4 2 3" xfId="35193"/>
    <cellStyle name="Cálculo 4 3" xfId="33618"/>
    <cellStyle name="Cálculo 4 3 2" xfId="33619"/>
    <cellStyle name="Cálculo 4 3 2 2" xfId="33620"/>
    <cellStyle name="Cálculo 4 3 2 2 2" xfId="35199"/>
    <cellStyle name="Cálculo 4 3 2 3" xfId="35198"/>
    <cellStyle name="Cálculo 4 3 3" xfId="33621"/>
    <cellStyle name="Cálculo 4 3 3 2" xfId="35200"/>
    <cellStyle name="Cálculo 4 3 4" xfId="35197"/>
    <cellStyle name="Cálculo 4 4" xfId="33622"/>
    <cellStyle name="Cálculo 4 4 2" xfId="33623"/>
    <cellStyle name="Cálculo 4 4 2 2" xfId="33624"/>
    <cellStyle name="Cálculo 4 4 2 2 2" xfId="35203"/>
    <cellStyle name="Cálculo 4 4 2 3" xfId="35202"/>
    <cellStyle name="Cálculo 4 4 3" xfId="33625"/>
    <cellStyle name="Cálculo 4 4 3 2" xfId="35204"/>
    <cellStyle name="Cálculo 4 4 4" xfId="35201"/>
    <cellStyle name="Cálculo 4 5" xfId="33626"/>
    <cellStyle name="Cálculo 4 5 2" xfId="33627"/>
    <cellStyle name="Cálculo 4 5 2 2" xfId="33628"/>
    <cellStyle name="Cálculo 4 5 2 2 2" xfId="35207"/>
    <cellStyle name="Cálculo 4 5 2 3" xfId="35206"/>
    <cellStyle name="Cálculo 4 5 3" xfId="33629"/>
    <cellStyle name="Cálculo 4 5 3 2" xfId="35208"/>
    <cellStyle name="Cálculo 4 5 4" xfId="35205"/>
    <cellStyle name="Cálculo 4 6" xfId="33630"/>
    <cellStyle name="Cálculo 4 6 2" xfId="33631"/>
    <cellStyle name="Cálculo 4 6 2 2" xfId="33632"/>
    <cellStyle name="Cálculo 4 6 2 2 2" xfId="35211"/>
    <cellStyle name="Cálculo 4 6 2 3" xfId="35210"/>
    <cellStyle name="Cálculo 4 6 3" xfId="33633"/>
    <cellStyle name="Cálculo 4 6 3 2" xfId="35212"/>
    <cellStyle name="Cálculo 4 6 4" xfId="35209"/>
    <cellStyle name="Cálculo 4 7" xfId="33634"/>
    <cellStyle name="Cálculo 4 7 2" xfId="33635"/>
    <cellStyle name="Cálculo 4 7 2 2" xfId="33636"/>
    <cellStyle name="Cálculo 4 7 2 2 2" xfId="35215"/>
    <cellStyle name="Cálculo 4 7 2 3" xfId="35214"/>
    <cellStyle name="Cálculo 4 7 3" xfId="35213"/>
    <cellStyle name="Cálculo 4 8" xfId="35085"/>
    <cellStyle name="Cálculo 4 9" xfId="35115"/>
    <cellStyle name="Cálculo 5" xfId="132"/>
    <cellStyle name="Cálculo 5 2" xfId="701"/>
    <cellStyle name="Cálculo 5 2 2" xfId="33637"/>
    <cellStyle name="Cálculo 5 2 2 2" xfId="35218"/>
    <cellStyle name="Cálculo 5 2 3" xfId="35217"/>
    <cellStyle name="Cálculo 5 3" xfId="33638"/>
    <cellStyle name="Cálculo 5 3 2" xfId="33639"/>
    <cellStyle name="Cálculo 5 3 2 2" xfId="33640"/>
    <cellStyle name="Cálculo 5 3 2 2 2" xfId="35221"/>
    <cellStyle name="Cálculo 5 3 2 3" xfId="35220"/>
    <cellStyle name="Cálculo 5 3 3" xfId="35219"/>
    <cellStyle name="Cálculo 5 4" xfId="35216"/>
    <cellStyle name="Cálculo 6" xfId="133"/>
    <cellStyle name="Cálculo 6 2" xfId="722"/>
    <cellStyle name="Cálculo 6 2 2" xfId="33641"/>
    <cellStyle name="Cálculo 6 2 2 2" xfId="35224"/>
    <cellStyle name="Cálculo 6 2 3" xfId="35223"/>
    <cellStyle name="Cálculo 6 3" xfId="33642"/>
    <cellStyle name="Cálculo 6 3 2" xfId="33643"/>
    <cellStyle name="Cálculo 6 3 2 2" xfId="33644"/>
    <cellStyle name="Cálculo 6 3 2 2 2" xfId="35227"/>
    <cellStyle name="Cálculo 6 3 2 3" xfId="35226"/>
    <cellStyle name="Cálculo 6 3 3" xfId="35225"/>
    <cellStyle name="Cálculo 6 4" xfId="35222"/>
    <cellStyle name="Cálculo 7" xfId="634"/>
    <cellStyle name="Cálculo 7 2" xfId="714"/>
    <cellStyle name="Cálculo 7 2 2" xfId="33645"/>
    <cellStyle name="Cálculo 7 2 2 2" xfId="35230"/>
    <cellStyle name="Cálculo 7 2 3" xfId="35229"/>
    <cellStyle name="Cálculo 7 3" xfId="33646"/>
    <cellStyle name="Cálculo 7 3 2" xfId="35231"/>
    <cellStyle name="Cálculo 7 4" xfId="35228"/>
    <cellStyle name="Cálculo 8" xfId="650"/>
    <cellStyle name="Cálculo 8 2" xfId="33647"/>
    <cellStyle name="Cálculo 8 2 2" xfId="35233"/>
    <cellStyle name="Cálculo 8 3" xfId="35232"/>
    <cellStyle name="Cálculo 9" xfId="33648"/>
    <cellStyle name="Cálculo 9 2" xfId="33649"/>
    <cellStyle name="Cálculo 9 2 2" xfId="33650"/>
    <cellStyle name="Cálculo 9 2 2 2" xfId="35236"/>
    <cellStyle name="Cálculo 9 2 3" xfId="35235"/>
    <cellStyle name="Cálculo 9 3" xfId="33651"/>
    <cellStyle name="Cálculo 9 3 2" xfId="35237"/>
    <cellStyle name="Cálculo 9 4" xfId="35234"/>
    <cellStyle name="Celda de comprobación" xfId="134"/>
    <cellStyle name="Celda vinculada" xfId="135"/>
    <cellStyle name="Cellule liée 2" xfId="2291"/>
    <cellStyle name="Cellule liée 2 2" xfId="2292"/>
    <cellStyle name="Cellule liée 2 3" xfId="2293"/>
    <cellStyle name="Cellule liée 2 3 2" xfId="2294"/>
    <cellStyle name="Cellule liée 2 4" xfId="2295"/>
    <cellStyle name="Cellule liée 2 5" xfId="2296"/>
    <cellStyle name="Cellule liée 2 6" xfId="2297"/>
    <cellStyle name="Cellule liée 2 7" xfId="2298"/>
    <cellStyle name="Cellule liée 2 8" xfId="2299"/>
    <cellStyle name="Cellule liée 3" xfId="2122"/>
    <cellStyle name="Cellule liée 4" xfId="738"/>
    <cellStyle name="Check Cell" xfId="2300"/>
    <cellStyle name="Check Cell 2" xfId="36456"/>
    <cellStyle name="Comma [1]" xfId="2301"/>
    <cellStyle name="Comma [1] 2" xfId="2302"/>
    <cellStyle name="Comma [1] 2 2" xfId="2303"/>
    <cellStyle name="Comma [1] 2 3" xfId="2304"/>
    <cellStyle name="Comma [1] 2 3 2" xfId="2305"/>
    <cellStyle name="Comma [1] 2 4" xfId="2306"/>
    <cellStyle name="Comma [1] 2 5" xfId="2307"/>
    <cellStyle name="Comma [1] 2 6" xfId="2308"/>
    <cellStyle name="Comma [1] 2 7" xfId="2309"/>
    <cellStyle name="Comma [1] 2 8" xfId="2310"/>
    <cellStyle name="Comma [2]" xfId="136"/>
    <cellStyle name="Comma [2] 2" xfId="2311"/>
    <cellStyle name="Comma [2] 2 2" xfId="2312"/>
    <cellStyle name="Comma [2] 2 3" xfId="2313"/>
    <cellStyle name="Comma [2] 2 3 2" xfId="2314"/>
    <cellStyle name="Comma [2] 2 4" xfId="2315"/>
    <cellStyle name="Comma [2] 2 5" xfId="2316"/>
    <cellStyle name="Comma [2] 2 6" xfId="2317"/>
    <cellStyle name="Comma [2] 2 7" xfId="2318"/>
    <cellStyle name="Comma [2] 2 8" xfId="2319"/>
    <cellStyle name="Comma [3]" xfId="2320"/>
    <cellStyle name="Comma [3] 2" xfId="2321"/>
    <cellStyle name="Comma [3] 2 2" xfId="2322"/>
    <cellStyle name="Comma [3] 2 3" xfId="2323"/>
    <cellStyle name="Comma [3] 2 3 2" xfId="2324"/>
    <cellStyle name="Comma [3] 2 4" xfId="2325"/>
    <cellStyle name="Comma [3] 2 5" xfId="2326"/>
    <cellStyle name="Comma [3] 2 6" xfId="2327"/>
    <cellStyle name="Comma [3] 2 7" xfId="2328"/>
    <cellStyle name="Comma [3] 2 8" xfId="2329"/>
    <cellStyle name="Comma 10" xfId="137"/>
    <cellStyle name="Comma 11" xfId="138"/>
    <cellStyle name="Comma 12" xfId="139"/>
    <cellStyle name="Comma 13" xfId="140"/>
    <cellStyle name="Comma 14" xfId="141"/>
    <cellStyle name="Comma 15" xfId="142"/>
    <cellStyle name="Comma 16" xfId="143"/>
    <cellStyle name="Comma 17" xfId="144"/>
    <cellStyle name="Comma 18" xfId="145"/>
    <cellStyle name="Comma 19" xfId="146"/>
    <cellStyle name="Comma 2" xfId="147"/>
    <cellStyle name="Comma 2 10" xfId="2331"/>
    <cellStyle name="Comma 2 10 2" xfId="2332"/>
    <cellStyle name="Comma 2 10 2 2" xfId="2333"/>
    <cellStyle name="Comma 2 10 3" xfId="2334"/>
    <cellStyle name="Comma 2 10 3 2" xfId="2335"/>
    <cellStyle name="Comma 2 10 4" xfId="2336"/>
    <cellStyle name="Comma 2 10 5" xfId="2337"/>
    <cellStyle name="Comma 2 10 6" xfId="2338"/>
    <cellStyle name="Comma 2 10 7" xfId="2339"/>
    <cellStyle name="Comma 2 10 8" xfId="2340"/>
    <cellStyle name="Comma 2 11" xfId="2341"/>
    <cellStyle name="Comma 2 11 2" xfId="2342"/>
    <cellStyle name="Comma 2 12" xfId="2343"/>
    <cellStyle name="Comma 2 12 2" xfId="2344"/>
    <cellStyle name="Comma 2 13" xfId="2345"/>
    <cellStyle name="Comma 2 13 2" xfId="2346"/>
    <cellStyle name="Comma 2 14" xfId="2347"/>
    <cellStyle name="Comma 2 15" xfId="2348"/>
    <cellStyle name="Comma 2 16" xfId="2349"/>
    <cellStyle name="Comma 2 17" xfId="2350"/>
    <cellStyle name="Comma 2 18" xfId="2351"/>
    <cellStyle name="Comma 2 19" xfId="2330"/>
    <cellStyle name="Comma 2 2" xfId="148"/>
    <cellStyle name="Comma 2 2 2" xfId="149"/>
    <cellStyle name="Comma 2 2 2 2" xfId="2354"/>
    <cellStyle name="Comma 2 2 2 2 2" xfId="2355"/>
    <cellStyle name="Comma 2 2 2 3" xfId="2356"/>
    <cellStyle name="Comma 2 2 2 3 2" xfId="2357"/>
    <cellStyle name="Comma 2 2 2 4" xfId="2358"/>
    <cellStyle name="Comma 2 2 2 5" xfId="2359"/>
    <cellStyle name="Comma 2 2 2 6" xfId="2360"/>
    <cellStyle name="Comma 2 2 2 7" xfId="2361"/>
    <cellStyle name="Comma 2 2 2 8" xfId="2362"/>
    <cellStyle name="Comma 2 2 2 9" xfId="2353"/>
    <cellStyle name="Comma 2 2 3" xfId="150"/>
    <cellStyle name="Comma 2 2 3 2" xfId="2363"/>
    <cellStyle name="Comma 2 2 4" xfId="15"/>
    <cellStyle name="Comma 2 2 4 2" xfId="33652"/>
    <cellStyle name="Comma 2 2 4 3" xfId="2352"/>
    <cellStyle name="Comma 2 3" xfId="151"/>
    <cellStyle name="Comma 2 3 2" xfId="2365"/>
    <cellStyle name="Comma 2 3 2 2" xfId="2366"/>
    <cellStyle name="Comma 2 3 2 2 2" xfId="2367"/>
    <cellStyle name="Comma 2 3 2 3" xfId="2368"/>
    <cellStyle name="Comma 2 3 2 3 2" xfId="2369"/>
    <cellStyle name="Comma 2 3 2 4" xfId="2370"/>
    <cellStyle name="Comma 2 3 2 5" xfId="2371"/>
    <cellStyle name="Comma 2 3 2 6" xfId="2372"/>
    <cellStyle name="Comma 2 3 2 7" xfId="2373"/>
    <cellStyle name="Comma 2 3 2 8" xfId="2374"/>
    <cellStyle name="Comma 2 3 3" xfId="2375"/>
    <cellStyle name="Comma 2 3 4" xfId="2364"/>
    <cellStyle name="Comma 2 4" xfId="152"/>
    <cellStyle name="Comma 2 4 2" xfId="2377"/>
    <cellStyle name="Comma 2 4 2 2" xfId="2378"/>
    <cellStyle name="Comma 2 4 2 2 2" xfId="2379"/>
    <cellStyle name="Comma 2 4 2 3" xfId="2380"/>
    <cellStyle name="Comma 2 4 2 3 2" xfId="2381"/>
    <cellStyle name="Comma 2 4 2 4" xfId="2382"/>
    <cellStyle name="Comma 2 4 2 5" xfId="2383"/>
    <cellStyle name="Comma 2 4 2 6" xfId="2384"/>
    <cellStyle name="Comma 2 4 2 7" xfId="2385"/>
    <cellStyle name="Comma 2 4 2 8" xfId="2386"/>
    <cellStyle name="Comma 2 4 3" xfId="2387"/>
    <cellStyle name="Comma 2 4 4" xfId="33653"/>
    <cellStyle name="Comma 2 4 5" xfId="2376"/>
    <cellStyle name="Comma 2 5" xfId="2388"/>
    <cellStyle name="Comma 2 5 2" xfId="2389"/>
    <cellStyle name="Comma 2 5 2 2" xfId="2390"/>
    <cellStyle name="Comma 2 5 2 2 2" xfId="2391"/>
    <cellStyle name="Comma 2 5 2 3" xfId="2392"/>
    <cellStyle name="Comma 2 5 2 3 2" xfId="2393"/>
    <cellStyle name="Comma 2 5 2 4" xfId="2394"/>
    <cellStyle name="Comma 2 5 2 5" xfId="2395"/>
    <cellStyle name="Comma 2 5 2 6" xfId="2396"/>
    <cellStyle name="Comma 2 5 2 7" xfId="2397"/>
    <cellStyle name="Comma 2 5 2 8" xfId="2398"/>
    <cellStyle name="Comma 2 5 3" xfId="2399"/>
    <cellStyle name="Comma 2 6" xfId="2400"/>
    <cellStyle name="Comma 2 6 2" xfId="2401"/>
    <cellStyle name="Comma 2 6 2 2" xfId="2402"/>
    <cellStyle name="Comma 2 6 2 2 2" xfId="2403"/>
    <cellStyle name="Comma 2 6 2 3" xfId="2404"/>
    <cellStyle name="Comma 2 6 2 3 2" xfId="2405"/>
    <cellStyle name="Comma 2 6 2 4" xfId="2406"/>
    <cellStyle name="Comma 2 6 2 5" xfId="2407"/>
    <cellStyle name="Comma 2 6 2 6" xfId="2408"/>
    <cellStyle name="Comma 2 6 2 7" xfId="2409"/>
    <cellStyle name="Comma 2 6 2 8" xfId="2410"/>
    <cellStyle name="Comma 2 6 3" xfId="2411"/>
    <cellStyle name="Comma 2 7" xfId="2412"/>
    <cellStyle name="Comma 2 7 2" xfId="2413"/>
    <cellStyle name="Comma 2 7 2 2" xfId="2414"/>
    <cellStyle name="Comma 2 7 2 2 2" xfId="2415"/>
    <cellStyle name="Comma 2 7 2 3" xfId="2416"/>
    <cellStyle name="Comma 2 7 2 3 2" xfId="2417"/>
    <cellStyle name="Comma 2 7 2 4" xfId="2418"/>
    <cellStyle name="Comma 2 7 2 5" xfId="2419"/>
    <cellStyle name="Comma 2 7 2 6" xfId="2420"/>
    <cellStyle name="Comma 2 7 2 7" xfId="2421"/>
    <cellStyle name="Comma 2 7 2 8" xfId="2422"/>
    <cellStyle name="Comma 2 7 3" xfId="2423"/>
    <cellStyle name="Comma 2 8" xfId="2424"/>
    <cellStyle name="Comma 2 8 2" xfId="2425"/>
    <cellStyle name="Comma 2 8 2 2" xfId="2426"/>
    <cellStyle name="Comma 2 8 2 2 2" xfId="2427"/>
    <cellStyle name="Comma 2 8 2 3" xfId="2428"/>
    <cellStyle name="Comma 2 8 2 3 2" xfId="2429"/>
    <cellStyle name="Comma 2 8 2 4" xfId="2430"/>
    <cellStyle name="Comma 2 8 2 5" xfId="2431"/>
    <cellStyle name="Comma 2 8 2 6" xfId="2432"/>
    <cellStyle name="Comma 2 8 2 7" xfId="2433"/>
    <cellStyle name="Comma 2 8 2 8" xfId="2434"/>
    <cellStyle name="Comma 2 8 3" xfId="2435"/>
    <cellStyle name="Comma 2 9" xfId="2436"/>
    <cellStyle name="Comma 2 9 2" xfId="2437"/>
    <cellStyle name="Comma 2 9 2 2" xfId="2438"/>
    <cellStyle name="Comma 2 9 2 2 2" xfId="2439"/>
    <cellStyle name="Comma 2 9 2 3" xfId="2440"/>
    <cellStyle name="Comma 2 9 2 3 2" xfId="2441"/>
    <cellStyle name="Comma 2 9 2 4" xfId="2442"/>
    <cellStyle name="Comma 2 9 2 5" xfId="2443"/>
    <cellStyle name="Comma 2 9 2 6" xfId="2444"/>
    <cellStyle name="Comma 2 9 2 7" xfId="2445"/>
    <cellStyle name="Comma 2 9 2 8" xfId="2446"/>
    <cellStyle name="Comma 2 9 3" xfId="2447"/>
    <cellStyle name="Comma 20" xfId="153"/>
    <cellStyle name="Comma 21" xfId="154"/>
    <cellStyle name="Comma 22" xfId="155"/>
    <cellStyle name="Comma 23" xfId="156"/>
    <cellStyle name="Comma 24" xfId="157"/>
    <cellStyle name="Comma 25" xfId="158"/>
    <cellStyle name="Comma 26" xfId="159"/>
    <cellStyle name="Comma 27" xfId="160"/>
    <cellStyle name="Comma 28" xfId="161"/>
    <cellStyle name="Comma 29" xfId="162"/>
    <cellStyle name="Comma 3" xfId="163"/>
    <cellStyle name="Comma 3 2" xfId="164"/>
    <cellStyle name="Comma 3 2 2" xfId="2450"/>
    <cellStyle name="Comma 3 2 2 2" xfId="2451"/>
    <cellStyle name="Comma 3 2 2 2 2" xfId="2452"/>
    <cellStyle name="Comma 3 2 2 3" xfId="2453"/>
    <cellStyle name="Comma 3 2 2 3 2" xfId="2454"/>
    <cellStyle name="Comma 3 2 2 4" xfId="2455"/>
    <cellStyle name="Comma 3 2 2 5" xfId="2456"/>
    <cellStyle name="Comma 3 2 2 6" xfId="2457"/>
    <cellStyle name="Comma 3 2 2 7" xfId="2458"/>
    <cellStyle name="Comma 3 2 2 8" xfId="2459"/>
    <cellStyle name="Comma 3 2 3" xfId="2460"/>
    <cellStyle name="Comma 3 2 4" xfId="2449"/>
    <cellStyle name="Comma 3 3" xfId="165"/>
    <cellStyle name="Comma 3 3 2" xfId="2462"/>
    <cellStyle name="Comma 3 3 2 2" xfId="2463"/>
    <cellStyle name="Comma 3 3 3" xfId="2464"/>
    <cellStyle name="Comma 3 3 3 2" xfId="2465"/>
    <cellStyle name="Comma 3 3 4" xfId="2466"/>
    <cellStyle name="Comma 3 3 5" xfId="2467"/>
    <cellStyle name="Comma 3 3 6" xfId="2468"/>
    <cellStyle name="Comma 3 3 7" xfId="2469"/>
    <cellStyle name="Comma 3 3 8" xfId="2470"/>
    <cellStyle name="Comma 3 3 9" xfId="2461"/>
    <cellStyle name="Comma 3 4" xfId="2471"/>
    <cellStyle name="Comma 3 5" xfId="2448"/>
    <cellStyle name="Comma 30" xfId="763"/>
    <cellStyle name="Comma 31" xfId="764"/>
    <cellStyle name="Comma 32" xfId="33654"/>
    <cellStyle name="Comma 33" xfId="33655"/>
    <cellStyle name="Comma 34" xfId="33656"/>
    <cellStyle name="Comma 35" xfId="33657"/>
    <cellStyle name="Comma 36" xfId="33658"/>
    <cellStyle name="Comma 37" xfId="33659"/>
    <cellStyle name="Comma 38" xfId="33660"/>
    <cellStyle name="Comma 39" xfId="33661"/>
    <cellStyle name="Comma 4" xfId="166"/>
    <cellStyle name="Comma 4 2" xfId="167"/>
    <cellStyle name="Comma 4 3" xfId="168"/>
    <cellStyle name="Comma 40" xfId="33662"/>
    <cellStyle name="Comma 41" xfId="33663"/>
    <cellStyle name="Comma 42" xfId="33664"/>
    <cellStyle name="Comma 43" xfId="33665"/>
    <cellStyle name="Comma 44" xfId="33666"/>
    <cellStyle name="Comma 45" xfId="33667"/>
    <cellStyle name="Comma 46" xfId="33668"/>
    <cellStyle name="Comma 47" xfId="33669"/>
    <cellStyle name="Comma 48" xfId="33670"/>
    <cellStyle name="Comma 49" xfId="33671"/>
    <cellStyle name="Comma 5" xfId="169"/>
    <cellStyle name="Comma 50" xfId="33672"/>
    <cellStyle name="Comma 51" xfId="33673"/>
    <cellStyle name="Comma 52" xfId="33674"/>
    <cellStyle name="Comma 53" xfId="33675"/>
    <cellStyle name="Comma 54" xfId="33676"/>
    <cellStyle name="Comma 55" xfId="33677"/>
    <cellStyle name="Comma 56" xfId="33678"/>
    <cellStyle name="Comma 57" xfId="33679"/>
    <cellStyle name="Comma 58" xfId="33680"/>
    <cellStyle name="Comma 59" xfId="36478"/>
    <cellStyle name="Comma 6" xfId="170"/>
    <cellStyle name="Comma 7" xfId="171"/>
    <cellStyle name="Comma 8" xfId="172"/>
    <cellStyle name="Comma 9" xfId="173"/>
    <cellStyle name="Commentaire 2" xfId="174"/>
    <cellStyle name="Commentaire 2 10" xfId="33681"/>
    <cellStyle name="Commentaire 2 10 2" xfId="33682"/>
    <cellStyle name="Commentaire 2 10 2 2" xfId="33683"/>
    <cellStyle name="Commentaire 2 10 2 2 2" xfId="35240"/>
    <cellStyle name="Commentaire 2 10 2 3" xfId="35239"/>
    <cellStyle name="Commentaire 2 10 3" xfId="33684"/>
    <cellStyle name="Commentaire 2 10 3 2" xfId="35241"/>
    <cellStyle name="Commentaire 2 10 4" xfId="35238"/>
    <cellStyle name="Commentaire 2 11" xfId="33685"/>
    <cellStyle name="Commentaire 2 11 2" xfId="33686"/>
    <cellStyle name="Commentaire 2 11 2 2" xfId="33687"/>
    <cellStyle name="Commentaire 2 11 2 2 2" xfId="35244"/>
    <cellStyle name="Commentaire 2 11 2 3" xfId="35243"/>
    <cellStyle name="Commentaire 2 11 3" xfId="33688"/>
    <cellStyle name="Commentaire 2 11 3 2" xfId="35245"/>
    <cellStyle name="Commentaire 2 11 4" xfId="35242"/>
    <cellStyle name="Commentaire 2 12" xfId="33689"/>
    <cellStyle name="Commentaire 2 12 2" xfId="33690"/>
    <cellStyle name="Commentaire 2 12 2 2" xfId="33691"/>
    <cellStyle name="Commentaire 2 12 2 2 2" xfId="35248"/>
    <cellStyle name="Commentaire 2 12 2 3" xfId="35247"/>
    <cellStyle name="Commentaire 2 12 3" xfId="33692"/>
    <cellStyle name="Commentaire 2 12 3 2" xfId="35249"/>
    <cellStyle name="Commentaire 2 12 4" xfId="35246"/>
    <cellStyle name="Commentaire 2 13" xfId="33693"/>
    <cellStyle name="Commentaire 2 13 2" xfId="33694"/>
    <cellStyle name="Commentaire 2 13 2 2" xfId="33695"/>
    <cellStyle name="Commentaire 2 13 2 2 2" xfId="35252"/>
    <cellStyle name="Commentaire 2 13 2 3" xfId="35251"/>
    <cellStyle name="Commentaire 2 13 3" xfId="35250"/>
    <cellStyle name="Commentaire 2 14" xfId="34997"/>
    <cellStyle name="Commentaire 2 15" xfId="35047"/>
    <cellStyle name="Commentaire 2 2" xfId="175"/>
    <cellStyle name="Commentaire 2 2 10" xfId="33696"/>
    <cellStyle name="Commentaire 2 2 10 2" xfId="33697"/>
    <cellStyle name="Commentaire 2 2 10 2 2" xfId="33698"/>
    <cellStyle name="Commentaire 2 2 10 2 2 2" xfId="35255"/>
    <cellStyle name="Commentaire 2 2 10 2 3" xfId="35254"/>
    <cellStyle name="Commentaire 2 2 10 3" xfId="33699"/>
    <cellStyle name="Commentaire 2 2 10 3 2" xfId="35256"/>
    <cellStyle name="Commentaire 2 2 10 4" xfId="35253"/>
    <cellStyle name="Commentaire 2 2 11" xfId="33700"/>
    <cellStyle name="Commentaire 2 2 11 2" xfId="33701"/>
    <cellStyle name="Commentaire 2 2 11 2 2" xfId="33702"/>
    <cellStyle name="Commentaire 2 2 11 2 2 2" xfId="35259"/>
    <cellStyle name="Commentaire 2 2 11 2 3" xfId="35258"/>
    <cellStyle name="Commentaire 2 2 11 3" xfId="35257"/>
    <cellStyle name="Commentaire 2 2 12" xfId="35039"/>
    <cellStyle name="Commentaire 2 2 13" xfId="35134"/>
    <cellStyle name="Commentaire 2 2 2" xfId="176"/>
    <cellStyle name="Commentaire 2 2 2 2" xfId="177"/>
    <cellStyle name="Commentaire 2 2 2 2 2" xfId="33703"/>
    <cellStyle name="Commentaire 2 2 2 2 2 2" xfId="33704"/>
    <cellStyle name="Commentaire 2 2 2 2 2 2 2" xfId="33705"/>
    <cellStyle name="Commentaire 2 2 2 2 2 2 2 2" xfId="35263"/>
    <cellStyle name="Commentaire 2 2 2 2 2 2 3" xfId="35262"/>
    <cellStyle name="Commentaire 2 2 2 2 2 3" xfId="35261"/>
    <cellStyle name="Commentaire 2 2 2 2 3" xfId="35260"/>
    <cellStyle name="Commentaire 2 2 2 3" xfId="33706"/>
    <cellStyle name="Commentaire 2 2 2 3 2" xfId="33707"/>
    <cellStyle name="Commentaire 2 2 2 3 2 2" xfId="33708"/>
    <cellStyle name="Commentaire 2 2 2 3 2 2 2" xfId="35266"/>
    <cellStyle name="Commentaire 2 2 2 3 2 3" xfId="35265"/>
    <cellStyle name="Commentaire 2 2 2 3 3" xfId="33709"/>
    <cellStyle name="Commentaire 2 2 2 3 3 2" xfId="35267"/>
    <cellStyle name="Commentaire 2 2 2 3 4" xfId="35264"/>
    <cellStyle name="Commentaire 2 2 2 4" xfId="33710"/>
    <cellStyle name="Commentaire 2 2 2 4 2" xfId="33711"/>
    <cellStyle name="Commentaire 2 2 2 4 2 2" xfId="33712"/>
    <cellStyle name="Commentaire 2 2 2 4 2 2 2" xfId="35270"/>
    <cellStyle name="Commentaire 2 2 2 4 2 3" xfId="35269"/>
    <cellStyle name="Commentaire 2 2 2 4 3" xfId="33713"/>
    <cellStyle name="Commentaire 2 2 2 4 3 2" xfId="35271"/>
    <cellStyle name="Commentaire 2 2 2 4 4" xfId="35268"/>
    <cellStyle name="Commentaire 2 2 2 5" xfId="33714"/>
    <cellStyle name="Commentaire 2 2 2 5 2" xfId="33715"/>
    <cellStyle name="Commentaire 2 2 2 5 2 2" xfId="33716"/>
    <cellStyle name="Commentaire 2 2 2 5 2 2 2" xfId="35274"/>
    <cellStyle name="Commentaire 2 2 2 5 2 3" xfId="35273"/>
    <cellStyle name="Commentaire 2 2 2 5 3" xfId="33717"/>
    <cellStyle name="Commentaire 2 2 2 5 3 2" xfId="35275"/>
    <cellStyle name="Commentaire 2 2 2 5 4" xfId="35272"/>
    <cellStyle name="Commentaire 2 2 2 6" xfId="33718"/>
    <cellStyle name="Commentaire 2 2 2 6 2" xfId="33719"/>
    <cellStyle name="Commentaire 2 2 2 6 2 2" xfId="33720"/>
    <cellStyle name="Commentaire 2 2 2 6 2 2 2" xfId="35278"/>
    <cellStyle name="Commentaire 2 2 2 6 2 3" xfId="35277"/>
    <cellStyle name="Commentaire 2 2 2 6 3" xfId="33721"/>
    <cellStyle name="Commentaire 2 2 2 6 3 2" xfId="35279"/>
    <cellStyle name="Commentaire 2 2 2 6 4" xfId="35276"/>
    <cellStyle name="Commentaire 2 2 2 7" xfId="33722"/>
    <cellStyle name="Commentaire 2 2 2 7 2" xfId="33723"/>
    <cellStyle name="Commentaire 2 2 2 7 2 2" xfId="33724"/>
    <cellStyle name="Commentaire 2 2 2 7 2 2 2" xfId="35282"/>
    <cellStyle name="Commentaire 2 2 2 7 2 3" xfId="35281"/>
    <cellStyle name="Commentaire 2 2 2 7 3" xfId="35280"/>
    <cellStyle name="Commentaire 2 2 2 8" xfId="35084"/>
    <cellStyle name="Commentaire 2 2 2 9" xfId="35111"/>
    <cellStyle name="Commentaire 2 2 3" xfId="178"/>
    <cellStyle name="Commentaire 2 2 3 2" xfId="672"/>
    <cellStyle name="Commentaire 2 2 3 2 2" xfId="33725"/>
    <cellStyle name="Commentaire 2 2 3 2 2 2" xfId="35285"/>
    <cellStyle name="Commentaire 2 2 3 2 3" xfId="35284"/>
    <cellStyle name="Commentaire 2 2 3 3" xfId="33726"/>
    <cellStyle name="Commentaire 2 2 3 3 2" xfId="33727"/>
    <cellStyle name="Commentaire 2 2 3 3 2 2" xfId="33728"/>
    <cellStyle name="Commentaire 2 2 3 3 2 2 2" xfId="35288"/>
    <cellStyle name="Commentaire 2 2 3 3 2 3" xfId="35287"/>
    <cellStyle name="Commentaire 2 2 3 3 3" xfId="35286"/>
    <cellStyle name="Commentaire 2 2 3 4" xfId="35283"/>
    <cellStyle name="Commentaire 2 2 4" xfId="179"/>
    <cellStyle name="Commentaire 2 2 4 2" xfId="659"/>
    <cellStyle name="Commentaire 2 2 4 2 2" xfId="33729"/>
    <cellStyle name="Commentaire 2 2 4 2 2 2" xfId="35291"/>
    <cellStyle name="Commentaire 2 2 4 2 3" xfId="35290"/>
    <cellStyle name="Commentaire 2 2 4 3" xfId="33730"/>
    <cellStyle name="Commentaire 2 2 4 3 2" xfId="33731"/>
    <cellStyle name="Commentaire 2 2 4 3 2 2" xfId="33732"/>
    <cellStyle name="Commentaire 2 2 4 3 2 2 2" xfId="35294"/>
    <cellStyle name="Commentaire 2 2 4 3 2 3" xfId="35293"/>
    <cellStyle name="Commentaire 2 2 4 3 3" xfId="35292"/>
    <cellStyle name="Commentaire 2 2 4 4" xfId="35289"/>
    <cellStyle name="Commentaire 2 2 5" xfId="637"/>
    <cellStyle name="Commentaire 2 2 5 2" xfId="715"/>
    <cellStyle name="Commentaire 2 2 5 2 2" xfId="33734"/>
    <cellStyle name="Commentaire 2 2 5 2 2 2" xfId="35297"/>
    <cellStyle name="Commentaire 2 2 5 2 3" xfId="35296"/>
    <cellStyle name="Commentaire 2 2 5 3" xfId="33735"/>
    <cellStyle name="Commentaire 2 2 5 3 2" xfId="35298"/>
    <cellStyle name="Commentaire 2 2 5 4" xfId="35295"/>
    <cellStyle name="Commentaire 2 2 5 5" xfId="33733"/>
    <cellStyle name="Commentaire 2 2 5 6" xfId="2474"/>
    <cellStyle name="Commentaire 2 2 6" xfId="641"/>
    <cellStyle name="Commentaire 2 2 6 2" xfId="33736"/>
    <cellStyle name="Commentaire 2 2 6 2 2" xfId="35300"/>
    <cellStyle name="Commentaire 2 2 6 3" xfId="35299"/>
    <cellStyle name="Commentaire 2 2 7" xfId="33737"/>
    <cellStyle name="Commentaire 2 2 7 2" xfId="33738"/>
    <cellStyle name="Commentaire 2 2 7 2 2" xfId="33739"/>
    <cellStyle name="Commentaire 2 2 7 2 2 2" xfId="35303"/>
    <cellStyle name="Commentaire 2 2 7 2 3" xfId="35302"/>
    <cellStyle name="Commentaire 2 2 7 3" xfId="33740"/>
    <cellStyle name="Commentaire 2 2 7 3 2" xfId="35304"/>
    <cellStyle name="Commentaire 2 2 7 4" xfId="35301"/>
    <cellStyle name="Commentaire 2 2 8" xfId="33741"/>
    <cellStyle name="Commentaire 2 2 8 2" xfId="33742"/>
    <cellStyle name="Commentaire 2 2 8 2 2" xfId="33743"/>
    <cellStyle name="Commentaire 2 2 8 2 2 2" xfId="35307"/>
    <cellStyle name="Commentaire 2 2 8 2 3" xfId="35306"/>
    <cellStyle name="Commentaire 2 2 8 3" xfId="33744"/>
    <cellStyle name="Commentaire 2 2 8 3 2" xfId="35308"/>
    <cellStyle name="Commentaire 2 2 8 4" xfId="35305"/>
    <cellStyle name="Commentaire 2 2 9" xfId="33745"/>
    <cellStyle name="Commentaire 2 2 9 2" xfId="33746"/>
    <cellStyle name="Commentaire 2 2 9 2 2" xfId="33747"/>
    <cellStyle name="Commentaire 2 2 9 2 2 2" xfId="35311"/>
    <cellStyle name="Commentaire 2 2 9 2 3" xfId="35310"/>
    <cellStyle name="Commentaire 2 2 9 3" xfId="33748"/>
    <cellStyle name="Commentaire 2 2 9 3 2" xfId="35312"/>
    <cellStyle name="Commentaire 2 2 9 4" xfId="35309"/>
    <cellStyle name="Commentaire 2 3" xfId="180"/>
    <cellStyle name="Commentaire 2 3 10" xfId="33749"/>
    <cellStyle name="Commentaire 2 3 10 2" xfId="33750"/>
    <cellStyle name="Commentaire 2 3 10 2 2" xfId="33751"/>
    <cellStyle name="Commentaire 2 3 10 2 2 2" xfId="35315"/>
    <cellStyle name="Commentaire 2 3 10 2 3" xfId="35314"/>
    <cellStyle name="Commentaire 2 3 10 3" xfId="33752"/>
    <cellStyle name="Commentaire 2 3 10 3 2" xfId="35316"/>
    <cellStyle name="Commentaire 2 3 10 4" xfId="35313"/>
    <cellStyle name="Commentaire 2 3 11" xfId="33753"/>
    <cellStyle name="Commentaire 2 3 11 2" xfId="33754"/>
    <cellStyle name="Commentaire 2 3 11 2 2" xfId="33755"/>
    <cellStyle name="Commentaire 2 3 11 2 2 2" xfId="35319"/>
    <cellStyle name="Commentaire 2 3 11 2 3" xfId="35318"/>
    <cellStyle name="Commentaire 2 3 11 3" xfId="35317"/>
    <cellStyle name="Commentaire 2 3 12" xfId="35044"/>
    <cellStyle name="Commentaire 2 3 13" xfId="35060"/>
    <cellStyle name="Commentaire 2 3 2" xfId="181"/>
    <cellStyle name="Commentaire 2 3 2 2" xfId="182"/>
    <cellStyle name="Commentaire 2 3 2 2 2" xfId="33756"/>
    <cellStyle name="Commentaire 2 3 2 2 2 2" xfId="33757"/>
    <cellStyle name="Commentaire 2 3 2 2 2 2 2" xfId="33758"/>
    <cellStyle name="Commentaire 2 3 2 2 2 2 2 2" xfId="35323"/>
    <cellStyle name="Commentaire 2 3 2 2 2 2 3" xfId="35322"/>
    <cellStyle name="Commentaire 2 3 2 2 2 3" xfId="35321"/>
    <cellStyle name="Commentaire 2 3 2 2 3" xfId="35320"/>
    <cellStyle name="Commentaire 2 3 2 3" xfId="2476"/>
    <cellStyle name="Commentaire 2 3 2 3 2" xfId="33760"/>
    <cellStyle name="Commentaire 2 3 2 3 2 2" xfId="33761"/>
    <cellStyle name="Commentaire 2 3 2 3 2 2 2" xfId="35326"/>
    <cellStyle name="Commentaire 2 3 2 3 2 3" xfId="35325"/>
    <cellStyle name="Commentaire 2 3 2 3 3" xfId="33762"/>
    <cellStyle name="Commentaire 2 3 2 3 3 2" xfId="35327"/>
    <cellStyle name="Commentaire 2 3 2 3 4" xfId="35324"/>
    <cellStyle name="Commentaire 2 3 2 3 5" xfId="33759"/>
    <cellStyle name="Commentaire 2 3 2 4" xfId="33763"/>
    <cellStyle name="Commentaire 2 3 2 4 2" xfId="33764"/>
    <cellStyle name="Commentaire 2 3 2 4 2 2" xfId="33765"/>
    <cellStyle name="Commentaire 2 3 2 4 2 2 2" xfId="35330"/>
    <cellStyle name="Commentaire 2 3 2 4 2 3" xfId="35329"/>
    <cellStyle name="Commentaire 2 3 2 4 3" xfId="33766"/>
    <cellStyle name="Commentaire 2 3 2 4 3 2" xfId="35331"/>
    <cellStyle name="Commentaire 2 3 2 4 4" xfId="35328"/>
    <cellStyle name="Commentaire 2 3 2 5" xfId="33767"/>
    <cellStyle name="Commentaire 2 3 2 5 2" xfId="33768"/>
    <cellStyle name="Commentaire 2 3 2 5 2 2" xfId="33769"/>
    <cellStyle name="Commentaire 2 3 2 5 2 2 2" xfId="35334"/>
    <cellStyle name="Commentaire 2 3 2 5 2 3" xfId="35333"/>
    <cellStyle name="Commentaire 2 3 2 5 3" xfId="33770"/>
    <cellStyle name="Commentaire 2 3 2 5 3 2" xfId="35335"/>
    <cellStyle name="Commentaire 2 3 2 5 4" xfId="35332"/>
    <cellStyle name="Commentaire 2 3 2 6" xfId="33771"/>
    <cellStyle name="Commentaire 2 3 2 6 2" xfId="33772"/>
    <cellStyle name="Commentaire 2 3 2 6 2 2" xfId="33773"/>
    <cellStyle name="Commentaire 2 3 2 6 2 2 2" xfId="35338"/>
    <cellStyle name="Commentaire 2 3 2 6 2 3" xfId="35337"/>
    <cellStyle name="Commentaire 2 3 2 6 3" xfId="33774"/>
    <cellStyle name="Commentaire 2 3 2 6 3 2" xfId="35339"/>
    <cellStyle name="Commentaire 2 3 2 6 4" xfId="35336"/>
    <cellStyle name="Commentaire 2 3 2 7" xfId="33775"/>
    <cellStyle name="Commentaire 2 3 2 7 2" xfId="33776"/>
    <cellStyle name="Commentaire 2 3 2 7 2 2" xfId="33777"/>
    <cellStyle name="Commentaire 2 3 2 7 2 2 2" xfId="35342"/>
    <cellStyle name="Commentaire 2 3 2 7 2 3" xfId="35341"/>
    <cellStyle name="Commentaire 2 3 2 7 3" xfId="35340"/>
    <cellStyle name="Commentaire 2 3 2 8" xfId="35071"/>
    <cellStyle name="Commentaire 2 3 2 9" xfId="35129"/>
    <cellStyle name="Commentaire 2 3 3" xfId="183"/>
    <cellStyle name="Commentaire 2 3 3 2" xfId="667"/>
    <cellStyle name="Commentaire 2 3 3 2 2" xfId="33778"/>
    <cellStyle name="Commentaire 2 3 3 2 2 2" xfId="35345"/>
    <cellStyle name="Commentaire 2 3 3 2 3" xfId="35344"/>
    <cellStyle name="Commentaire 2 3 3 3" xfId="33779"/>
    <cellStyle name="Commentaire 2 3 3 3 2" xfId="33780"/>
    <cellStyle name="Commentaire 2 3 3 3 2 2" xfId="33781"/>
    <cellStyle name="Commentaire 2 3 3 3 2 2 2" xfId="35348"/>
    <cellStyle name="Commentaire 2 3 3 3 2 3" xfId="35347"/>
    <cellStyle name="Commentaire 2 3 3 3 3" xfId="35346"/>
    <cellStyle name="Commentaire 2 3 3 4" xfId="35343"/>
    <cellStyle name="Commentaire 2 3 4" xfId="184"/>
    <cellStyle name="Commentaire 2 3 4 2" xfId="712"/>
    <cellStyle name="Commentaire 2 3 4 2 2" xfId="33782"/>
    <cellStyle name="Commentaire 2 3 4 2 2 2" xfId="35351"/>
    <cellStyle name="Commentaire 2 3 4 2 3" xfId="35350"/>
    <cellStyle name="Commentaire 2 3 4 3" xfId="33783"/>
    <cellStyle name="Commentaire 2 3 4 3 2" xfId="33784"/>
    <cellStyle name="Commentaire 2 3 4 3 2 2" xfId="33785"/>
    <cellStyle name="Commentaire 2 3 4 3 2 2 2" xfId="35354"/>
    <cellStyle name="Commentaire 2 3 4 3 2 3" xfId="35353"/>
    <cellStyle name="Commentaire 2 3 4 3 3" xfId="35352"/>
    <cellStyle name="Commentaire 2 3 4 4" xfId="35349"/>
    <cellStyle name="Commentaire 2 3 5" xfId="616"/>
    <cellStyle name="Commentaire 2 3 5 2" xfId="685"/>
    <cellStyle name="Commentaire 2 3 5 2 2" xfId="33787"/>
    <cellStyle name="Commentaire 2 3 5 2 2 2" xfId="35357"/>
    <cellStyle name="Commentaire 2 3 5 2 3" xfId="35356"/>
    <cellStyle name="Commentaire 2 3 5 3" xfId="33788"/>
    <cellStyle name="Commentaire 2 3 5 3 2" xfId="35358"/>
    <cellStyle name="Commentaire 2 3 5 4" xfId="35355"/>
    <cellStyle name="Commentaire 2 3 5 5" xfId="33786"/>
    <cellStyle name="Commentaire 2 3 5 6" xfId="2475"/>
    <cellStyle name="Commentaire 2 3 6" xfId="610"/>
    <cellStyle name="Commentaire 2 3 6 2" xfId="33789"/>
    <cellStyle name="Commentaire 2 3 6 2 2" xfId="35360"/>
    <cellStyle name="Commentaire 2 3 6 3" xfId="35359"/>
    <cellStyle name="Commentaire 2 3 7" xfId="33790"/>
    <cellStyle name="Commentaire 2 3 7 2" xfId="33791"/>
    <cellStyle name="Commentaire 2 3 7 2 2" xfId="33792"/>
    <cellStyle name="Commentaire 2 3 7 2 2 2" xfId="35363"/>
    <cellStyle name="Commentaire 2 3 7 2 3" xfId="35362"/>
    <cellStyle name="Commentaire 2 3 7 3" xfId="33793"/>
    <cellStyle name="Commentaire 2 3 7 3 2" xfId="35364"/>
    <cellStyle name="Commentaire 2 3 7 4" xfId="35361"/>
    <cellStyle name="Commentaire 2 3 8" xfId="33794"/>
    <cellStyle name="Commentaire 2 3 8 2" xfId="33795"/>
    <cellStyle name="Commentaire 2 3 8 2 2" xfId="33796"/>
    <cellStyle name="Commentaire 2 3 8 2 2 2" xfId="35367"/>
    <cellStyle name="Commentaire 2 3 8 2 3" xfId="35366"/>
    <cellStyle name="Commentaire 2 3 8 3" xfId="33797"/>
    <cellStyle name="Commentaire 2 3 8 3 2" xfId="35368"/>
    <cellStyle name="Commentaire 2 3 8 4" xfId="35365"/>
    <cellStyle name="Commentaire 2 3 9" xfId="33798"/>
    <cellStyle name="Commentaire 2 3 9 2" xfId="33799"/>
    <cellStyle name="Commentaire 2 3 9 2 2" xfId="33800"/>
    <cellStyle name="Commentaire 2 3 9 2 2 2" xfId="35371"/>
    <cellStyle name="Commentaire 2 3 9 2 3" xfId="35370"/>
    <cellStyle name="Commentaire 2 3 9 3" xfId="33801"/>
    <cellStyle name="Commentaire 2 3 9 3 2" xfId="35372"/>
    <cellStyle name="Commentaire 2 3 9 4" xfId="35369"/>
    <cellStyle name="Commentaire 2 4" xfId="185"/>
    <cellStyle name="Commentaire 2 4 2" xfId="186"/>
    <cellStyle name="Commentaire 2 4 2 2" xfId="33802"/>
    <cellStyle name="Commentaire 2 4 2 2 2" xfId="33803"/>
    <cellStyle name="Commentaire 2 4 2 2 2 2" xfId="33804"/>
    <cellStyle name="Commentaire 2 4 2 2 2 2 2" xfId="35376"/>
    <cellStyle name="Commentaire 2 4 2 2 2 3" xfId="35375"/>
    <cellStyle name="Commentaire 2 4 2 2 3" xfId="35374"/>
    <cellStyle name="Commentaire 2 4 2 3" xfId="35373"/>
    <cellStyle name="Commentaire 2 4 3" xfId="2477"/>
    <cellStyle name="Commentaire 2 4 3 2" xfId="33806"/>
    <cellStyle name="Commentaire 2 4 3 2 2" xfId="33807"/>
    <cellStyle name="Commentaire 2 4 3 2 2 2" xfId="35379"/>
    <cellStyle name="Commentaire 2 4 3 2 3" xfId="35378"/>
    <cellStyle name="Commentaire 2 4 3 3" xfId="33808"/>
    <cellStyle name="Commentaire 2 4 3 3 2" xfId="35380"/>
    <cellStyle name="Commentaire 2 4 3 4" xfId="35377"/>
    <cellStyle name="Commentaire 2 4 3 5" xfId="33805"/>
    <cellStyle name="Commentaire 2 4 4" xfId="33809"/>
    <cellStyle name="Commentaire 2 4 4 2" xfId="33810"/>
    <cellStyle name="Commentaire 2 4 4 2 2" xfId="33811"/>
    <cellStyle name="Commentaire 2 4 4 2 2 2" xfId="35383"/>
    <cellStyle name="Commentaire 2 4 4 2 3" xfId="35382"/>
    <cellStyle name="Commentaire 2 4 4 3" xfId="33812"/>
    <cellStyle name="Commentaire 2 4 4 3 2" xfId="35384"/>
    <cellStyle name="Commentaire 2 4 4 4" xfId="35381"/>
    <cellStyle name="Commentaire 2 4 5" xfId="33813"/>
    <cellStyle name="Commentaire 2 4 5 2" xfId="33814"/>
    <cellStyle name="Commentaire 2 4 5 2 2" xfId="33815"/>
    <cellStyle name="Commentaire 2 4 5 2 2 2" xfId="35387"/>
    <cellStyle name="Commentaire 2 4 5 2 3" xfId="35386"/>
    <cellStyle name="Commentaire 2 4 5 3" xfId="33816"/>
    <cellStyle name="Commentaire 2 4 5 3 2" xfId="35388"/>
    <cellStyle name="Commentaire 2 4 5 4" xfId="35385"/>
    <cellStyle name="Commentaire 2 4 6" xfId="33817"/>
    <cellStyle name="Commentaire 2 4 6 2" xfId="33818"/>
    <cellStyle name="Commentaire 2 4 6 2 2" xfId="33819"/>
    <cellStyle name="Commentaire 2 4 6 2 2 2" xfId="35391"/>
    <cellStyle name="Commentaire 2 4 6 2 3" xfId="35390"/>
    <cellStyle name="Commentaire 2 4 6 3" xfId="33820"/>
    <cellStyle name="Commentaire 2 4 6 3 2" xfId="35392"/>
    <cellStyle name="Commentaire 2 4 6 4" xfId="35389"/>
    <cellStyle name="Commentaire 2 4 7" xfId="33821"/>
    <cellStyle name="Commentaire 2 4 7 2" xfId="33822"/>
    <cellStyle name="Commentaire 2 4 7 2 2" xfId="33823"/>
    <cellStyle name="Commentaire 2 4 7 2 2 2" xfId="35395"/>
    <cellStyle name="Commentaire 2 4 7 2 3" xfId="35394"/>
    <cellStyle name="Commentaire 2 4 7 3" xfId="35393"/>
    <cellStyle name="Commentaire 2 4 8" xfId="35088"/>
    <cellStyle name="Commentaire 2 4 9" xfId="35141"/>
    <cellStyle name="Commentaire 2 5" xfId="187"/>
    <cellStyle name="Commentaire 2 5 2" xfId="700"/>
    <cellStyle name="Commentaire 2 5 2 2" xfId="33825"/>
    <cellStyle name="Commentaire 2 5 2 2 2" xfId="35398"/>
    <cellStyle name="Commentaire 2 5 2 3" xfId="35397"/>
    <cellStyle name="Commentaire 2 5 2 4" xfId="33824"/>
    <cellStyle name="Commentaire 2 5 2 5" xfId="2478"/>
    <cellStyle name="Commentaire 2 5 3" xfId="33826"/>
    <cellStyle name="Commentaire 2 5 3 2" xfId="33827"/>
    <cellStyle name="Commentaire 2 5 3 2 2" xfId="33828"/>
    <cellStyle name="Commentaire 2 5 3 2 2 2" xfId="35401"/>
    <cellStyle name="Commentaire 2 5 3 2 3" xfId="35400"/>
    <cellStyle name="Commentaire 2 5 3 3" xfId="35399"/>
    <cellStyle name="Commentaire 2 5 4" xfId="35396"/>
    <cellStyle name="Commentaire 2 6" xfId="188"/>
    <cellStyle name="Commentaire 2 6 2" xfId="695"/>
    <cellStyle name="Commentaire 2 6 2 2" xfId="33830"/>
    <cellStyle name="Commentaire 2 6 2 2 2" xfId="35404"/>
    <cellStyle name="Commentaire 2 6 2 3" xfId="35403"/>
    <cellStyle name="Commentaire 2 6 2 4" xfId="33829"/>
    <cellStyle name="Commentaire 2 6 2 5" xfId="2479"/>
    <cellStyle name="Commentaire 2 6 3" xfId="33831"/>
    <cellStyle name="Commentaire 2 6 3 2" xfId="33832"/>
    <cellStyle name="Commentaire 2 6 3 2 2" xfId="33833"/>
    <cellStyle name="Commentaire 2 6 3 2 2 2" xfId="35407"/>
    <cellStyle name="Commentaire 2 6 3 2 3" xfId="35406"/>
    <cellStyle name="Commentaire 2 6 3 3" xfId="35405"/>
    <cellStyle name="Commentaire 2 6 4" xfId="35402"/>
    <cellStyle name="Commentaire 2 7" xfId="603"/>
    <cellStyle name="Commentaire 2 7 2" xfId="656"/>
    <cellStyle name="Commentaire 2 7 2 2" xfId="33835"/>
    <cellStyle name="Commentaire 2 7 2 2 2" xfId="35410"/>
    <cellStyle name="Commentaire 2 7 2 3" xfId="35409"/>
    <cellStyle name="Commentaire 2 7 3" xfId="33836"/>
    <cellStyle name="Commentaire 2 7 3 2" xfId="35411"/>
    <cellStyle name="Commentaire 2 7 4" xfId="35408"/>
    <cellStyle name="Commentaire 2 7 5" xfId="33834"/>
    <cellStyle name="Commentaire 2 7 6" xfId="2480"/>
    <cellStyle name="Commentaire 2 8" xfId="649"/>
    <cellStyle name="Commentaire 2 8 2" xfId="33838"/>
    <cellStyle name="Commentaire 2 8 2 2" xfId="35413"/>
    <cellStyle name="Commentaire 2 8 3" xfId="35412"/>
    <cellStyle name="Commentaire 2 8 4" xfId="33837"/>
    <cellStyle name="Commentaire 2 8 5" xfId="2481"/>
    <cellStyle name="Commentaire 2 9" xfId="2473"/>
    <cellStyle name="Commentaire 2 9 2" xfId="33840"/>
    <cellStyle name="Commentaire 2 9 2 2" xfId="33841"/>
    <cellStyle name="Commentaire 2 9 2 2 2" xfId="35416"/>
    <cellStyle name="Commentaire 2 9 2 3" xfId="35415"/>
    <cellStyle name="Commentaire 2 9 3" xfId="33842"/>
    <cellStyle name="Commentaire 2 9 3 2" xfId="35417"/>
    <cellStyle name="Commentaire 2 9 4" xfId="35414"/>
    <cellStyle name="Commentaire 2 9 5" xfId="33839"/>
    <cellStyle name="Commentaire 3" xfId="189"/>
    <cellStyle name="Commentaire 3 10" xfId="33843"/>
    <cellStyle name="Commentaire 3 10 2" xfId="33844"/>
    <cellStyle name="Commentaire 3 10 2 2" xfId="33845"/>
    <cellStyle name="Commentaire 3 10 2 2 2" xfId="35420"/>
    <cellStyle name="Commentaire 3 10 2 3" xfId="35419"/>
    <cellStyle name="Commentaire 3 10 3" xfId="33846"/>
    <cellStyle name="Commentaire 3 10 3 2" xfId="35421"/>
    <cellStyle name="Commentaire 3 10 4" xfId="35418"/>
    <cellStyle name="Commentaire 3 11" xfId="33847"/>
    <cellStyle name="Commentaire 3 11 2" xfId="33848"/>
    <cellStyle name="Commentaire 3 11 2 2" xfId="33849"/>
    <cellStyle name="Commentaire 3 11 2 2 2" xfId="35424"/>
    <cellStyle name="Commentaire 3 11 2 3" xfId="35423"/>
    <cellStyle name="Commentaire 3 11 3" xfId="33850"/>
    <cellStyle name="Commentaire 3 11 3 2" xfId="35425"/>
    <cellStyle name="Commentaire 3 11 4" xfId="35422"/>
    <cellStyle name="Commentaire 3 12" xfId="33851"/>
    <cellStyle name="Commentaire 3 12 2" xfId="33852"/>
    <cellStyle name="Commentaire 3 12 2 2" xfId="33853"/>
    <cellStyle name="Commentaire 3 12 2 2 2" xfId="35428"/>
    <cellStyle name="Commentaire 3 12 2 3" xfId="35427"/>
    <cellStyle name="Commentaire 3 12 3" xfId="33854"/>
    <cellStyle name="Commentaire 3 12 3 2" xfId="35429"/>
    <cellStyle name="Commentaire 3 12 4" xfId="35426"/>
    <cellStyle name="Commentaire 3 13" xfId="33855"/>
    <cellStyle name="Commentaire 3 13 2" xfId="33856"/>
    <cellStyle name="Commentaire 3 13 2 2" xfId="33857"/>
    <cellStyle name="Commentaire 3 13 2 2 2" xfId="35432"/>
    <cellStyle name="Commentaire 3 13 2 3" xfId="35431"/>
    <cellStyle name="Commentaire 3 13 3" xfId="35430"/>
    <cellStyle name="Commentaire 3 14" xfId="34998"/>
    <cellStyle name="Commentaire 3 15" xfId="35052"/>
    <cellStyle name="Commentaire 3 2" xfId="190"/>
    <cellStyle name="Commentaire 3 2 10" xfId="33858"/>
    <cellStyle name="Commentaire 3 2 10 2" xfId="33859"/>
    <cellStyle name="Commentaire 3 2 10 2 2" xfId="33860"/>
    <cellStyle name="Commentaire 3 2 10 2 2 2" xfId="35435"/>
    <cellStyle name="Commentaire 3 2 10 2 3" xfId="35434"/>
    <cellStyle name="Commentaire 3 2 10 3" xfId="33861"/>
    <cellStyle name="Commentaire 3 2 10 3 2" xfId="35436"/>
    <cellStyle name="Commentaire 3 2 10 4" xfId="35433"/>
    <cellStyle name="Commentaire 3 2 11" xfId="33862"/>
    <cellStyle name="Commentaire 3 2 11 2" xfId="33863"/>
    <cellStyle name="Commentaire 3 2 11 2 2" xfId="33864"/>
    <cellStyle name="Commentaire 3 2 11 2 2 2" xfId="35439"/>
    <cellStyle name="Commentaire 3 2 11 2 3" xfId="35438"/>
    <cellStyle name="Commentaire 3 2 11 3" xfId="35437"/>
    <cellStyle name="Commentaire 3 2 12" xfId="35038"/>
    <cellStyle name="Commentaire 3 2 13" xfId="35135"/>
    <cellStyle name="Commentaire 3 2 2" xfId="191"/>
    <cellStyle name="Commentaire 3 2 2 2" xfId="192"/>
    <cellStyle name="Commentaire 3 2 2 2 2" xfId="33865"/>
    <cellStyle name="Commentaire 3 2 2 2 2 2" xfId="33866"/>
    <cellStyle name="Commentaire 3 2 2 2 2 2 2" xfId="33867"/>
    <cellStyle name="Commentaire 3 2 2 2 2 2 2 2" xfId="35443"/>
    <cellStyle name="Commentaire 3 2 2 2 2 2 3" xfId="35442"/>
    <cellStyle name="Commentaire 3 2 2 2 2 3" xfId="35441"/>
    <cellStyle name="Commentaire 3 2 2 2 3" xfId="35440"/>
    <cellStyle name="Commentaire 3 2 2 3" xfId="33868"/>
    <cellStyle name="Commentaire 3 2 2 3 2" xfId="33869"/>
    <cellStyle name="Commentaire 3 2 2 3 2 2" xfId="33870"/>
    <cellStyle name="Commentaire 3 2 2 3 2 2 2" xfId="35446"/>
    <cellStyle name="Commentaire 3 2 2 3 2 3" xfId="35445"/>
    <cellStyle name="Commentaire 3 2 2 3 3" xfId="33871"/>
    <cellStyle name="Commentaire 3 2 2 3 3 2" xfId="35447"/>
    <cellStyle name="Commentaire 3 2 2 3 4" xfId="35444"/>
    <cellStyle name="Commentaire 3 2 2 4" xfId="33872"/>
    <cellStyle name="Commentaire 3 2 2 4 2" xfId="33873"/>
    <cellStyle name="Commentaire 3 2 2 4 2 2" xfId="33874"/>
    <cellStyle name="Commentaire 3 2 2 4 2 2 2" xfId="35450"/>
    <cellStyle name="Commentaire 3 2 2 4 2 3" xfId="35449"/>
    <cellStyle name="Commentaire 3 2 2 4 3" xfId="33875"/>
    <cellStyle name="Commentaire 3 2 2 4 3 2" xfId="35451"/>
    <cellStyle name="Commentaire 3 2 2 4 4" xfId="35448"/>
    <cellStyle name="Commentaire 3 2 2 5" xfId="33876"/>
    <cellStyle name="Commentaire 3 2 2 5 2" xfId="33877"/>
    <cellStyle name="Commentaire 3 2 2 5 2 2" xfId="33878"/>
    <cellStyle name="Commentaire 3 2 2 5 2 2 2" xfId="35454"/>
    <cellStyle name="Commentaire 3 2 2 5 2 3" xfId="35453"/>
    <cellStyle name="Commentaire 3 2 2 5 3" xfId="33879"/>
    <cellStyle name="Commentaire 3 2 2 5 3 2" xfId="35455"/>
    <cellStyle name="Commentaire 3 2 2 5 4" xfId="35452"/>
    <cellStyle name="Commentaire 3 2 2 6" xfId="33880"/>
    <cellStyle name="Commentaire 3 2 2 6 2" xfId="33881"/>
    <cellStyle name="Commentaire 3 2 2 6 2 2" xfId="33882"/>
    <cellStyle name="Commentaire 3 2 2 6 2 2 2" xfId="35458"/>
    <cellStyle name="Commentaire 3 2 2 6 2 3" xfId="35457"/>
    <cellStyle name="Commentaire 3 2 2 6 3" xfId="33883"/>
    <cellStyle name="Commentaire 3 2 2 6 3 2" xfId="35459"/>
    <cellStyle name="Commentaire 3 2 2 6 4" xfId="35456"/>
    <cellStyle name="Commentaire 3 2 2 7" xfId="33884"/>
    <cellStyle name="Commentaire 3 2 2 7 2" xfId="33885"/>
    <cellStyle name="Commentaire 3 2 2 7 2 2" xfId="33886"/>
    <cellStyle name="Commentaire 3 2 2 7 2 2 2" xfId="35462"/>
    <cellStyle name="Commentaire 3 2 2 7 2 3" xfId="35461"/>
    <cellStyle name="Commentaire 3 2 2 7 3" xfId="35460"/>
    <cellStyle name="Commentaire 3 2 2 8" xfId="35086"/>
    <cellStyle name="Commentaire 3 2 2 9" xfId="34967"/>
    <cellStyle name="Commentaire 3 2 3" xfId="193"/>
    <cellStyle name="Commentaire 3 2 3 2" xfId="673"/>
    <cellStyle name="Commentaire 3 2 3 2 2" xfId="33887"/>
    <cellStyle name="Commentaire 3 2 3 2 2 2" xfId="35465"/>
    <cellStyle name="Commentaire 3 2 3 2 3" xfId="35464"/>
    <cellStyle name="Commentaire 3 2 3 3" xfId="33888"/>
    <cellStyle name="Commentaire 3 2 3 3 2" xfId="33889"/>
    <cellStyle name="Commentaire 3 2 3 3 2 2" xfId="33890"/>
    <cellStyle name="Commentaire 3 2 3 3 2 2 2" xfId="35468"/>
    <cellStyle name="Commentaire 3 2 3 3 2 3" xfId="35467"/>
    <cellStyle name="Commentaire 3 2 3 3 3" xfId="35466"/>
    <cellStyle name="Commentaire 3 2 3 4" xfId="35463"/>
    <cellStyle name="Commentaire 3 2 4" xfId="194"/>
    <cellStyle name="Commentaire 3 2 4 2" xfId="658"/>
    <cellStyle name="Commentaire 3 2 4 2 2" xfId="33891"/>
    <cellStyle name="Commentaire 3 2 4 2 2 2" xfId="35471"/>
    <cellStyle name="Commentaire 3 2 4 2 3" xfId="35470"/>
    <cellStyle name="Commentaire 3 2 4 3" xfId="33892"/>
    <cellStyle name="Commentaire 3 2 4 3 2" xfId="33893"/>
    <cellStyle name="Commentaire 3 2 4 3 2 2" xfId="33894"/>
    <cellStyle name="Commentaire 3 2 4 3 2 2 2" xfId="35474"/>
    <cellStyle name="Commentaire 3 2 4 3 2 3" xfId="35473"/>
    <cellStyle name="Commentaire 3 2 4 3 3" xfId="35472"/>
    <cellStyle name="Commentaire 3 2 4 4" xfId="35469"/>
    <cellStyle name="Commentaire 3 2 5" xfId="630"/>
    <cellStyle name="Commentaire 3 2 5 2" xfId="704"/>
    <cellStyle name="Commentaire 3 2 5 2 2" xfId="33895"/>
    <cellStyle name="Commentaire 3 2 5 2 2 2" xfId="35477"/>
    <cellStyle name="Commentaire 3 2 5 2 3" xfId="35476"/>
    <cellStyle name="Commentaire 3 2 5 3" xfId="33896"/>
    <cellStyle name="Commentaire 3 2 5 3 2" xfId="35478"/>
    <cellStyle name="Commentaire 3 2 5 4" xfId="35475"/>
    <cellStyle name="Commentaire 3 2 6" xfId="613"/>
    <cellStyle name="Commentaire 3 2 6 2" xfId="33897"/>
    <cellStyle name="Commentaire 3 2 6 2 2" xfId="35480"/>
    <cellStyle name="Commentaire 3 2 6 3" xfId="35479"/>
    <cellStyle name="Commentaire 3 2 7" xfId="33898"/>
    <cellStyle name="Commentaire 3 2 7 2" xfId="33899"/>
    <cellStyle name="Commentaire 3 2 7 2 2" xfId="33900"/>
    <cellStyle name="Commentaire 3 2 7 2 2 2" xfId="35483"/>
    <cellStyle name="Commentaire 3 2 7 2 3" xfId="35482"/>
    <cellStyle name="Commentaire 3 2 7 3" xfId="33901"/>
    <cellStyle name="Commentaire 3 2 7 3 2" xfId="35484"/>
    <cellStyle name="Commentaire 3 2 7 4" xfId="35481"/>
    <cellStyle name="Commentaire 3 2 8" xfId="33902"/>
    <cellStyle name="Commentaire 3 2 8 2" xfId="33903"/>
    <cellStyle name="Commentaire 3 2 8 2 2" xfId="33904"/>
    <cellStyle name="Commentaire 3 2 8 2 2 2" xfId="35487"/>
    <cellStyle name="Commentaire 3 2 8 2 3" xfId="35486"/>
    <cellStyle name="Commentaire 3 2 8 3" xfId="33905"/>
    <cellStyle name="Commentaire 3 2 8 3 2" xfId="35488"/>
    <cellStyle name="Commentaire 3 2 8 4" xfId="35485"/>
    <cellStyle name="Commentaire 3 2 9" xfId="33906"/>
    <cellStyle name="Commentaire 3 2 9 2" xfId="33907"/>
    <cellStyle name="Commentaire 3 2 9 2 2" xfId="33908"/>
    <cellStyle name="Commentaire 3 2 9 2 2 2" xfId="35491"/>
    <cellStyle name="Commentaire 3 2 9 2 3" xfId="35490"/>
    <cellStyle name="Commentaire 3 2 9 3" xfId="33909"/>
    <cellStyle name="Commentaire 3 2 9 3 2" xfId="35492"/>
    <cellStyle name="Commentaire 3 2 9 4" xfId="35489"/>
    <cellStyle name="Commentaire 3 3" xfId="195"/>
    <cellStyle name="Commentaire 3 3 10" xfId="33910"/>
    <cellStyle name="Commentaire 3 3 10 2" xfId="33911"/>
    <cellStyle name="Commentaire 3 3 10 2 2" xfId="33912"/>
    <cellStyle name="Commentaire 3 3 10 2 2 2" xfId="35495"/>
    <cellStyle name="Commentaire 3 3 10 2 3" xfId="35494"/>
    <cellStyle name="Commentaire 3 3 10 3" xfId="33913"/>
    <cellStyle name="Commentaire 3 3 10 3 2" xfId="35496"/>
    <cellStyle name="Commentaire 3 3 10 4" xfId="35493"/>
    <cellStyle name="Commentaire 3 3 11" xfId="33914"/>
    <cellStyle name="Commentaire 3 3 11 2" xfId="33915"/>
    <cellStyle name="Commentaire 3 3 11 2 2" xfId="33916"/>
    <cellStyle name="Commentaire 3 3 11 2 2 2" xfId="35499"/>
    <cellStyle name="Commentaire 3 3 11 2 3" xfId="35498"/>
    <cellStyle name="Commentaire 3 3 11 3" xfId="35497"/>
    <cellStyle name="Commentaire 3 3 12" xfId="35045"/>
    <cellStyle name="Commentaire 3 3 13" xfId="35117"/>
    <cellStyle name="Commentaire 3 3 2" xfId="196"/>
    <cellStyle name="Commentaire 3 3 2 2" xfId="197"/>
    <cellStyle name="Commentaire 3 3 2 2 2" xfId="33917"/>
    <cellStyle name="Commentaire 3 3 2 2 2 2" xfId="33918"/>
    <cellStyle name="Commentaire 3 3 2 2 2 2 2" xfId="33919"/>
    <cellStyle name="Commentaire 3 3 2 2 2 2 2 2" xfId="35503"/>
    <cellStyle name="Commentaire 3 3 2 2 2 2 3" xfId="35502"/>
    <cellStyle name="Commentaire 3 3 2 2 2 3" xfId="35501"/>
    <cellStyle name="Commentaire 3 3 2 2 3" xfId="35500"/>
    <cellStyle name="Commentaire 3 3 2 3" xfId="33920"/>
    <cellStyle name="Commentaire 3 3 2 3 2" xfId="33921"/>
    <cellStyle name="Commentaire 3 3 2 3 2 2" xfId="33922"/>
    <cellStyle name="Commentaire 3 3 2 3 2 2 2" xfId="35506"/>
    <cellStyle name="Commentaire 3 3 2 3 2 3" xfId="35505"/>
    <cellStyle name="Commentaire 3 3 2 3 3" xfId="33923"/>
    <cellStyle name="Commentaire 3 3 2 3 3 2" xfId="35507"/>
    <cellStyle name="Commentaire 3 3 2 3 4" xfId="35504"/>
    <cellStyle name="Commentaire 3 3 2 4" xfId="33924"/>
    <cellStyle name="Commentaire 3 3 2 4 2" xfId="33925"/>
    <cellStyle name="Commentaire 3 3 2 4 2 2" xfId="33926"/>
    <cellStyle name="Commentaire 3 3 2 4 2 2 2" xfId="35510"/>
    <cellStyle name="Commentaire 3 3 2 4 2 3" xfId="35509"/>
    <cellStyle name="Commentaire 3 3 2 4 3" xfId="33927"/>
    <cellStyle name="Commentaire 3 3 2 4 3 2" xfId="35511"/>
    <cellStyle name="Commentaire 3 3 2 4 4" xfId="35508"/>
    <cellStyle name="Commentaire 3 3 2 5" xfId="33928"/>
    <cellStyle name="Commentaire 3 3 2 5 2" xfId="33929"/>
    <cellStyle name="Commentaire 3 3 2 5 2 2" xfId="33930"/>
    <cellStyle name="Commentaire 3 3 2 5 2 2 2" xfId="35514"/>
    <cellStyle name="Commentaire 3 3 2 5 2 3" xfId="35513"/>
    <cellStyle name="Commentaire 3 3 2 5 3" xfId="33931"/>
    <cellStyle name="Commentaire 3 3 2 5 3 2" xfId="35515"/>
    <cellStyle name="Commentaire 3 3 2 5 4" xfId="35512"/>
    <cellStyle name="Commentaire 3 3 2 6" xfId="33932"/>
    <cellStyle name="Commentaire 3 3 2 6 2" xfId="33933"/>
    <cellStyle name="Commentaire 3 3 2 6 2 2" xfId="33934"/>
    <cellStyle name="Commentaire 3 3 2 6 2 2 2" xfId="35518"/>
    <cellStyle name="Commentaire 3 3 2 6 2 3" xfId="35517"/>
    <cellStyle name="Commentaire 3 3 2 6 3" xfId="33935"/>
    <cellStyle name="Commentaire 3 3 2 6 3 2" xfId="35519"/>
    <cellStyle name="Commentaire 3 3 2 6 4" xfId="35516"/>
    <cellStyle name="Commentaire 3 3 2 7" xfId="33936"/>
    <cellStyle name="Commentaire 3 3 2 7 2" xfId="33937"/>
    <cellStyle name="Commentaire 3 3 2 7 2 2" xfId="33938"/>
    <cellStyle name="Commentaire 3 3 2 7 2 2 2" xfId="35522"/>
    <cellStyle name="Commentaire 3 3 2 7 2 3" xfId="35521"/>
    <cellStyle name="Commentaire 3 3 2 7 3" xfId="35520"/>
    <cellStyle name="Commentaire 3 3 2 8" xfId="35081"/>
    <cellStyle name="Commentaire 3 3 2 9" xfId="35106"/>
    <cellStyle name="Commentaire 3 3 3" xfId="198"/>
    <cellStyle name="Commentaire 3 3 3 2" xfId="666"/>
    <cellStyle name="Commentaire 3 3 3 2 2" xfId="33939"/>
    <cellStyle name="Commentaire 3 3 3 2 2 2" xfId="35525"/>
    <cellStyle name="Commentaire 3 3 3 2 3" xfId="35524"/>
    <cellStyle name="Commentaire 3 3 3 3" xfId="33940"/>
    <cellStyle name="Commentaire 3 3 3 3 2" xfId="33941"/>
    <cellStyle name="Commentaire 3 3 3 3 2 2" xfId="33942"/>
    <cellStyle name="Commentaire 3 3 3 3 2 2 2" xfId="35528"/>
    <cellStyle name="Commentaire 3 3 3 3 2 3" xfId="35527"/>
    <cellStyle name="Commentaire 3 3 3 3 3" xfId="35526"/>
    <cellStyle name="Commentaire 3 3 3 4" xfId="35523"/>
    <cellStyle name="Commentaire 3 3 4" xfId="199"/>
    <cellStyle name="Commentaire 3 3 4 2" xfId="706"/>
    <cellStyle name="Commentaire 3 3 4 2 2" xfId="33943"/>
    <cellStyle name="Commentaire 3 3 4 2 2 2" xfId="35531"/>
    <cellStyle name="Commentaire 3 3 4 2 3" xfId="35530"/>
    <cellStyle name="Commentaire 3 3 4 3" xfId="33944"/>
    <cellStyle name="Commentaire 3 3 4 3 2" xfId="33945"/>
    <cellStyle name="Commentaire 3 3 4 3 2 2" xfId="33946"/>
    <cellStyle name="Commentaire 3 3 4 3 2 2 2" xfId="35534"/>
    <cellStyle name="Commentaire 3 3 4 3 2 3" xfId="35533"/>
    <cellStyle name="Commentaire 3 3 4 3 3" xfId="35532"/>
    <cellStyle name="Commentaire 3 3 4 4" xfId="35529"/>
    <cellStyle name="Commentaire 3 3 5" xfId="645"/>
    <cellStyle name="Commentaire 3 3 5 2" xfId="724"/>
    <cellStyle name="Commentaire 3 3 5 2 2" xfId="33947"/>
    <cellStyle name="Commentaire 3 3 5 2 2 2" xfId="35537"/>
    <cellStyle name="Commentaire 3 3 5 2 3" xfId="35536"/>
    <cellStyle name="Commentaire 3 3 5 3" xfId="33948"/>
    <cellStyle name="Commentaire 3 3 5 3 2" xfId="35538"/>
    <cellStyle name="Commentaire 3 3 5 4" xfId="35535"/>
    <cellStyle name="Commentaire 3 3 6" xfId="636"/>
    <cellStyle name="Commentaire 3 3 6 2" xfId="33949"/>
    <cellStyle name="Commentaire 3 3 6 2 2" xfId="35540"/>
    <cellStyle name="Commentaire 3 3 6 3" xfId="35539"/>
    <cellStyle name="Commentaire 3 3 7" xfId="33950"/>
    <cellStyle name="Commentaire 3 3 7 2" xfId="33951"/>
    <cellStyle name="Commentaire 3 3 7 2 2" xfId="33952"/>
    <cellStyle name="Commentaire 3 3 7 2 2 2" xfId="35543"/>
    <cellStyle name="Commentaire 3 3 7 2 3" xfId="35542"/>
    <cellStyle name="Commentaire 3 3 7 3" xfId="33953"/>
    <cellStyle name="Commentaire 3 3 7 3 2" xfId="35544"/>
    <cellStyle name="Commentaire 3 3 7 4" xfId="35541"/>
    <cellStyle name="Commentaire 3 3 8" xfId="33954"/>
    <cellStyle name="Commentaire 3 3 8 2" xfId="33955"/>
    <cellStyle name="Commentaire 3 3 8 2 2" xfId="33956"/>
    <cellStyle name="Commentaire 3 3 8 2 2 2" xfId="35547"/>
    <cellStyle name="Commentaire 3 3 8 2 3" xfId="35546"/>
    <cellStyle name="Commentaire 3 3 8 3" xfId="33957"/>
    <cellStyle name="Commentaire 3 3 8 3 2" xfId="35548"/>
    <cellStyle name="Commentaire 3 3 8 4" xfId="35545"/>
    <cellStyle name="Commentaire 3 3 9" xfId="33958"/>
    <cellStyle name="Commentaire 3 3 9 2" xfId="33959"/>
    <cellStyle name="Commentaire 3 3 9 2 2" xfId="33960"/>
    <cellStyle name="Commentaire 3 3 9 2 2 2" xfId="35551"/>
    <cellStyle name="Commentaire 3 3 9 2 3" xfId="35550"/>
    <cellStyle name="Commentaire 3 3 9 3" xfId="33961"/>
    <cellStyle name="Commentaire 3 3 9 3 2" xfId="35552"/>
    <cellStyle name="Commentaire 3 3 9 4" xfId="35549"/>
    <cellStyle name="Commentaire 3 4" xfId="200"/>
    <cellStyle name="Commentaire 3 4 2" xfId="201"/>
    <cellStyle name="Commentaire 3 4 2 2" xfId="33962"/>
    <cellStyle name="Commentaire 3 4 2 2 2" xfId="33963"/>
    <cellStyle name="Commentaire 3 4 2 2 2 2" xfId="33964"/>
    <cellStyle name="Commentaire 3 4 2 2 2 2 2" xfId="35556"/>
    <cellStyle name="Commentaire 3 4 2 2 2 3" xfId="35555"/>
    <cellStyle name="Commentaire 3 4 2 2 3" xfId="35554"/>
    <cellStyle name="Commentaire 3 4 2 3" xfId="35553"/>
    <cellStyle name="Commentaire 3 4 3" xfId="33965"/>
    <cellStyle name="Commentaire 3 4 3 2" xfId="33966"/>
    <cellStyle name="Commentaire 3 4 3 2 2" xfId="33967"/>
    <cellStyle name="Commentaire 3 4 3 2 2 2" xfId="35559"/>
    <cellStyle name="Commentaire 3 4 3 2 3" xfId="35558"/>
    <cellStyle name="Commentaire 3 4 3 3" xfId="33968"/>
    <cellStyle name="Commentaire 3 4 3 3 2" xfId="35560"/>
    <cellStyle name="Commentaire 3 4 3 4" xfId="35557"/>
    <cellStyle name="Commentaire 3 4 4" xfId="33969"/>
    <cellStyle name="Commentaire 3 4 4 2" xfId="33970"/>
    <cellStyle name="Commentaire 3 4 4 2 2" xfId="33971"/>
    <cellStyle name="Commentaire 3 4 4 2 2 2" xfId="35563"/>
    <cellStyle name="Commentaire 3 4 4 2 3" xfId="35562"/>
    <cellStyle name="Commentaire 3 4 4 3" xfId="33972"/>
    <cellStyle name="Commentaire 3 4 4 3 2" xfId="35564"/>
    <cellStyle name="Commentaire 3 4 4 4" xfId="35561"/>
    <cellStyle name="Commentaire 3 4 5" xfId="33973"/>
    <cellStyle name="Commentaire 3 4 5 2" xfId="33974"/>
    <cellStyle name="Commentaire 3 4 5 2 2" xfId="33975"/>
    <cellStyle name="Commentaire 3 4 5 2 2 2" xfId="35567"/>
    <cellStyle name="Commentaire 3 4 5 2 3" xfId="35566"/>
    <cellStyle name="Commentaire 3 4 5 3" xfId="33976"/>
    <cellStyle name="Commentaire 3 4 5 3 2" xfId="35568"/>
    <cellStyle name="Commentaire 3 4 5 4" xfId="35565"/>
    <cellStyle name="Commentaire 3 4 6" xfId="33977"/>
    <cellStyle name="Commentaire 3 4 6 2" xfId="33978"/>
    <cellStyle name="Commentaire 3 4 6 2 2" xfId="33979"/>
    <cellStyle name="Commentaire 3 4 6 2 2 2" xfId="35571"/>
    <cellStyle name="Commentaire 3 4 6 2 3" xfId="35570"/>
    <cellStyle name="Commentaire 3 4 6 3" xfId="33980"/>
    <cellStyle name="Commentaire 3 4 6 3 2" xfId="35572"/>
    <cellStyle name="Commentaire 3 4 6 4" xfId="35569"/>
    <cellStyle name="Commentaire 3 4 7" xfId="33981"/>
    <cellStyle name="Commentaire 3 4 7 2" xfId="33982"/>
    <cellStyle name="Commentaire 3 4 7 2 2" xfId="33983"/>
    <cellStyle name="Commentaire 3 4 7 2 2 2" xfId="35575"/>
    <cellStyle name="Commentaire 3 4 7 2 3" xfId="35574"/>
    <cellStyle name="Commentaire 3 4 7 3" xfId="35573"/>
    <cellStyle name="Commentaire 3 4 8" xfId="35092"/>
    <cellStyle name="Commentaire 3 4 9" xfId="35017"/>
    <cellStyle name="Commentaire 3 5" xfId="202"/>
    <cellStyle name="Commentaire 3 5 2" xfId="699"/>
    <cellStyle name="Commentaire 3 5 2 2" xfId="33984"/>
    <cellStyle name="Commentaire 3 5 2 2 2" xfId="35578"/>
    <cellStyle name="Commentaire 3 5 2 3" xfId="35577"/>
    <cellStyle name="Commentaire 3 5 3" xfId="33985"/>
    <cellStyle name="Commentaire 3 5 3 2" xfId="33986"/>
    <cellStyle name="Commentaire 3 5 3 2 2" xfId="33987"/>
    <cellStyle name="Commentaire 3 5 3 2 2 2" xfId="35581"/>
    <cellStyle name="Commentaire 3 5 3 2 3" xfId="35580"/>
    <cellStyle name="Commentaire 3 5 3 3" xfId="35579"/>
    <cellStyle name="Commentaire 3 5 4" xfId="35576"/>
    <cellStyle name="Commentaire 3 6" xfId="203"/>
    <cellStyle name="Commentaire 3 6 2" xfId="694"/>
    <cellStyle name="Commentaire 3 6 2 2" xfId="33988"/>
    <cellStyle name="Commentaire 3 6 2 2 2" xfId="35584"/>
    <cellStyle name="Commentaire 3 6 2 3" xfId="35583"/>
    <cellStyle name="Commentaire 3 6 3" xfId="33989"/>
    <cellStyle name="Commentaire 3 6 3 2" xfId="33990"/>
    <cellStyle name="Commentaire 3 6 3 2 2" xfId="33991"/>
    <cellStyle name="Commentaire 3 6 3 2 2 2" xfId="35587"/>
    <cellStyle name="Commentaire 3 6 3 2 3" xfId="35586"/>
    <cellStyle name="Commentaire 3 6 3 3" xfId="35585"/>
    <cellStyle name="Commentaire 3 6 4" xfId="35582"/>
    <cellStyle name="Commentaire 3 7" xfId="604"/>
    <cellStyle name="Commentaire 3 7 2" xfId="657"/>
    <cellStyle name="Commentaire 3 7 2 2" xfId="33992"/>
    <cellStyle name="Commentaire 3 7 2 2 2" xfId="35590"/>
    <cellStyle name="Commentaire 3 7 2 3" xfId="35589"/>
    <cellStyle name="Commentaire 3 7 3" xfId="33993"/>
    <cellStyle name="Commentaire 3 7 3 2" xfId="35591"/>
    <cellStyle name="Commentaire 3 7 4" xfId="35588"/>
    <cellStyle name="Commentaire 3 8" xfId="648"/>
    <cellStyle name="Commentaire 3 8 2" xfId="33994"/>
    <cellStyle name="Commentaire 3 8 2 2" xfId="35593"/>
    <cellStyle name="Commentaire 3 8 3" xfId="35592"/>
    <cellStyle name="Commentaire 3 9" xfId="33995"/>
    <cellStyle name="Commentaire 3 9 2" xfId="33996"/>
    <cellStyle name="Commentaire 3 9 2 2" xfId="33997"/>
    <cellStyle name="Commentaire 3 9 2 2 2" xfId="35596"/>
    <cellStyle name="Commentaire 3 9 2 3" xfId="35595"/>
    <cellStyle name="Commentaire 3 9 3" xfId="33998"/>
    <cellStyle name="Commentaire 3 9 3 2" xfId="35597"/>
    <cellStyle name="Commentaire 3 9 4" xfId="35594"/>
    <cellStyle name="Commentaire 4" xfId="754"/>
    <cellStyle name="Commentaire 5" xfId="89"/>
    <cellStyle name="Date" xfId="2482"/>
    <cellStyle name="Date 2" xfId="2483"/>
    <cellStyle name="Date 2 2" xfId="2484"/>
    <cellStyle name="Date 2 3" xfId="2485"/>
    <cellStyle name="Date 2 3 2" xfId="2486"/>
    <cellStyle name="Date 2 4" xfId="2487"/>
    <cellStyle name="Date 2 5" xfId="2488"/>
    <cellStyle name="Date 2 6" xfId="2489"/>
    <cellStyle name="Date 2 7" xfId="2490"/>
    <cellStyle name="Date 2 8" xfId="2491"/>
    <cellStyle name="Eingabe 2" xfId="68"/>
    <cellStyle name="Eingabe 3" xfId="2526"/>
    <cellStyle name="Encabezado 4" xfId="204"/>
    <cellStyle name="Énfasis1" xfId="205"/>
    <cellStyle name="Énfasis2" xfId="206"/>
    <cellStyle name="Énfasis3" xfId="207"/>
    <cellStyle name="Énfasis4" xfId="208"/>
    <cellStyle name="Énfasis5" xfId="209"/>
    <cellStyle name="Énfasis6" xfId="210"/>
    <cellStyle name="Entrada" xfId="25"/>
    <cellStyle name="Entrada 10" xfId="33999"/>
    <cellStyle name="Entrada 10 2" xfId="34000"/>
    <cellStyle name="Entrada 10 2 2" xfId="34001"/>
    <cellStyle name="Entrada 10 2 2 2" xfId="35600"/>
    <cellStyle name="Entrada 10 2 3" xfId="35599"/>
    <cellStyle name="Entrada 10 3" xfId="34002"/>
    <cellStyle name="Entrada 10 3 2" xfId="35601"/>
    <cellStyle name="Entrada 10 4" xfId="35598"/>
    <cellStyle name="Entrada 11" xfId="34003"/>
    <cellStyle name="Entrada 11 2" xfId="34004"/>
    <cellStyle name="Entrada 11 2 2" xfId="34005"/>
    <cellStyle name="Entrada 11 2 2 2" xfId="35604"/>
    <cellStyle name="Entrada 11 2 3" xfId="35603"/>
    <cellStyle name="Entrada 11 3" xfId="34006"/>
    <cellStyle name="Entrada 11 3 2" xfId="35605"/>
    <cellStyle name="Entrada 11 4" xfId="35602"/>
    <cellStyle name="Entrada 12" xfId="34007"/>
    <cellStyle name="Entrada 12 2" xfId="34008"/>
    <cellStyle name="Entrada 12 2 2" xfId="34009"/>
    <cellStyle name="Entrada 12 2 2 2" xfId="35608"/>
    <cellStyle name="Entrada 12 2 3" xfId="35607"/>
    <cellStyle name="Entrada 12 3" xfId="34010"/>
    <cellStyle name="Entrada 12 3 2" xfId="35609"/>
    <cellStyle name="Entrada 12 4" xfId="35606"/>
    <cellStyle name="Entrada 13" xfId="34011"/>
    <cellStyle name="Entrada 13 2" xfId="34012"/>
    <cellStyle name="Entrada 13 2 2" xfId="34013"/>
    <cellStyle name="Entrada 13 2 2 2" xfId="35612"/>
    <cellStyle name="Entrada 13 2 3" xfId="35611"/>
    <cellStyle name="Entrada 13 3" xfId="35610"/>
    <cellStyle name="Entrada 14" xfId="35006"/>
    <cellStyle name="Entrada 15" xfId="34991"/>
    <cellStyle name="Entrada 2" xfId="211"/>
    <cellStyle name="Entrada 2 10" xfId="34014"/>
    <cellStyle name="Entrada 2 10 2" xfId="34015"/>
    <cellStyle name="Entrada 2 10 2 2" xfId="34016"/>
    <cellStyle name="Entrada 2 10 2 2 2" xfId="35615"/>
    <cellStyle name="Entrada 2 10 2 3" xfId="35614"/>
    <cellStyle name="Entrada 2 10 3" xfId="34017"/>
    <cellStyle name="Entrada 2 10 3 2" xfId="35616"/>
    <cellStyle name="Entrada 2 10 4" xfId="35613"/>
    <cellStyle name="Entrada 2 11" xfId="34018"/>
    <cellStyle name="Entrada 2 11 2" xfId="34019"/>
    <cellStyle name="Entrada 2 11 2 2" xfId="34020"/>
    <cellStyle name="Entrada 2 11 2 2 2" xfId="35619"/>
    <cellStyle name="Entrada 2 11 2 3" xfId="35618"/>
    <cellStyle name="Entrada 2 11 3" xfId="35617"/>
    <cellStyle name="Entrada 2 12" xfId="35037"/>
    <cellStyle name="Entrada 2 13" xfId="35136"/>
    <cellStyle name="Entrada 2 2" xfId="212"/>
    <cellStyle name="Entrada 2 2 2" xfId="213"/>
    <cellStyle name="Entrada 2 2 2 2" xfId="34021"/>
    <cellStyle name="Entrada 2 2 2 2 2" xfId="34022"/>
    <cellStyle name="Entrada 2 2 2 2 2 2" xfId="34023"/>
    <cellStyle name="Entrada 2 2 2 2 2 2 2" xfId="35623"/>
    <cellStyle name="Entrada 2 2 2 2 2 3" xfId="35622"/>
    <cellStyle name="Entrada 2 2 2 2 3" xfId="35621"/>
    <cellStyle name="Entrada 2 2 2 3" xfId="35620"/>
    <cellStyle name="Entrada 2 2 3" xfId="34024"/>
    <cellStyle name="Entrada 2 2 3 2" xfId="34025"/>
    <cellStyle name="Entrada 2 2 3 2 2" xfId="34026"/>
    <cellStyle name="Entrada 2 2 3 2 2 2" xfId="35626"/>
    <cellStyle name="Entrada 2 2 3 2 3" xfId="35625"/>
    <cellStyle name="Entrada 2 2 3 3" xfId="34027"/>
    <cellStyle name="Entrada 2 2 3 3 2" xfId="35627"/>
    <cellStyle name="Entrada 2 2 3 4" xfId="35624"/>
    <cellStyle name="Entrada 2 2 4" xfId="34028"/>
    <cellStyle name="Entrada 2 2 4 2" xfId="34029"/>
    <cellStyle name="Entrada 2 2 4 2 2" xfId="34030"/>
    <cellStyle name="Entrada 2 2 4 2 2 2" xfId="35630"/>
    <cellStyle name="Entrada 2 2 4 2 3" xfId="35629"/>
    <cellStyle name="Entrada 2 2 4 3" xfId="34031"/>
    <cellStyle name="Entrada 2 2 4 3 2" xfId="35631"/>
    <cellStyle name="Entrada 2 2 4 4" xfId="35628"/>
    <cellStyle name="Entrada 2 2 5" xfId="34032"/>
    <cellStyle name="Entrada 2 2 5 2" xfId="34033"/>
    <cellStyle name="Entrada 2 2 5 2 2" xfId="34034"/>
    <cellStyle name="Entrada 2 2 5 2 2 2" xfId="35634"/>
    <cellStyle name="Entrada 2 2 5 2 3" xfId="35633"/>
    <cellStyle name="Entrada 2 2 5 3" xfId="34035"/>
    <cellStyle name="Entrada 2 2 5 3 2" xfId="35635"/>
    <cellStyle name="Entrada 2 2 5 4" xfId="35632"/>
    <cellStyle name="Entrada 2 2 6" xfId="34036"/>
    <cellStyle name="Entrada 2 2 6 2" xfId="34037"/>
    <cellStyle name="Entrada 2 2 6 2 2" xfId="34038"/>
    <cellStyle name="Entrada 2 2 6 2 2 2" xfId="35638"/>
    <cellStyle name="Entrada 2 2 6 2 3" xfId="35637"/>
    <cellStyle name="Entrada 2 2 6 3" xfId="34039"/>
    <cellStyle name="Entrada 2 2 6 3 2" xfId="35639"/>
    <cellStyle name="Entrada 2 2 6 4" xfId="35636"/>
    <cellStyle name="Entrada 2 2 7" xfId="34040"/>
    <cellStyle name="Entrada 2 2 7 2" xfId="34041"/>
    <cellStyle name="Entrada 2 2 7 2 2" xfId="34042"/>
    <cellStyle name="Entrada 2 2 7 2 2 2" xfId="35642"/>
    <cellStyle name="Entrada 2 2 7 2 3" xfId="35641"/>
    <cellStyle name="Entrada 2 2 7 3" xfId="35640"/>
    <cellStyle name="Entrada 2 2 8" xfId="35073"/>
    <cellStyle name="Entrada 2 2 9" xfId="34999"/>
    <cellStyle name="Entrada 2 3" xfId="214"/>
    <cellStyle name="Entrada 2 3 2" xfId="674"/>
    <cellStyle name="Entrada 2 3 2 2" xfId="34043"/>
    <cellStyle name="Entrada 2 3 2 2 2" xfId="35645"/>
    <cellStyle name="Entrada 2 3 2 3" xfId="35644"/>
    <cellStyle name="Entrada 2 3 3" xfId="34044"/>
    <cellStyle name="Entrada 2 3 3 2" xfId="34045"/>
    <cellStyle name="Entrada 2 3 3 2 2" xfId="34046"/>
    <cellStyle name="Entrada 2 3 3 2 2 2" xfId="35648"/>
    <cellStyle name="Entrada 2 3 3 2 3" xfId="35647"/>
    <cellStyle name="Entrada 2 3 3 3" xfId="35646"/>
    <cellStyle name="Entrada 2 3 4" xfId="35643"/>
    <cellStyle name="Entrada 2 4" xfId="215"/>
    <cellStyle name="Entrada 2 4 2" xfId="702"/>
    <cellStyle name="Entrada 2 4 2 2" xfId="34047"/>
    <cellStyle name="Entrada 2 4 2 2 2" xfId="35651"/>
    <cellStyle name="Entrada 2 4 2 3" xfId="35650"/>
    <cellStyle name="Entrada 2 4 3" xfId="34048"/>
    <cellStyle name="Entrada 2 4 3 2" xfId="34049"/>
    <cellStyle name="Entrada 2 4 3 2 2" xfId="34050"/>
    <cellStyle name="Entrada 2 4 3 2 2 2" xfId="35654"/>
    <cellStyle name="Entrada 2 4 3 2 3" xfId="35653"/>
    <cellStyle name="Entrada 2 4 3 3" xfId="35652"/>
    <cellStyle name="Entrada 2 4 4" xfId="35649"/>
    <cellStyle name="Entrada 2 5" xfId="624"/>
    <cellStyle name="Entrada 2 5 2" xfId="691"/>
    <cellStyle name="Entrada 2 5 2 2" xfId="34051"/>
    <cellStyle name="Entrada 2 5 2 2 2" xfId="35657"/>
    <cellStyle name="Entrada 2 5 2 3" xfId="35656"/>
    <cellStyle name="Entrada 2 5 3" xfId="34052"/>
    <cellStyle name="Entrada 2 5 3 2" xfId="35658"/>
    <cellStyle name="Entrada 2 5 4" xfId="35655"/>
    <cellStyle name="Entrada 2 6" xfId="635"/>
    <cellStyle name="Entrada 2 6 2" xfId="34053"/>
    <cellStyle name="Entrada 2 6 2 2" xfId="35660"/>
    <cellStyle name="Entrada 2 6 3" xfId="35659"/>
    <cellStyle name="Entrada 2 7" xfId="34054"/>
    <cellStyle name="Entrada 2 7 2" xfId="34055"/>
    <cellStyle name="Entrada 2 7 2 2" xfId="34056"/>
    <cellStyle name="Entrada 2 7 2 2 2" xfId="35663"/>
    <cellStyle name="Entrada 2 7 2 3" xfId="35662"/>
    <cellStyle name="Entrada 2 7 3" xfId="34057"/>
    <cellStyle name="Entrada 2 7 3 2" xfId="35664"/>
    <cellStyle name="Entrada 2 7 4" xfId="35661"/>
    <cellStyle name="Entrada 2 8" xfId="34058"/>
    <cellStyle name="Entrada 2 8 2" xfId="34059"/>
    <cellStyle name="Entrada 2 8 2 2" xfId="34060"/>
    <cellStyle name="Entrada 2 8 2 2 2" xfId="35667"/>
    <cellStyle name="Entrada 2 8 2 3" xfId="35666"/>
    <cellStyle name="Entrada 2 8 3" xfId="34061"/>
    <cellStyle name="Entrada 2 8 3 2" xfId="35668"/>
    <cellStyle name="Entrada 2 8 4" xfId="35665"/>
    <cellStyle name="Entrada 2 9" xfId="34062"/>
    <cellStyle name="Entrada 2 9 2" xfId="34063"/>
    <cellStyle name="Entrada 2 9 2 2" xfId="34064"/>
    <cellStyle name="Entrada 2 9 2 2 2" xfId="35671"/>
    <cellStyle name="Entrada 2 9 2 3" xfId="35670"/>
    <cellStyle name="Entrada 2 9 3" xfId="34065"/>
    <cellStyle name="Entrada 2 9 3 2" xfId="35672"/>
    <cellStyle name="Entrada 2 9 4" xfId="35669"/>
    <cellStyle name="Entrada 3" xfId="216"/>
    <cellStyle name="Entrada 3 10" xfId="34066"/>
    <cellStyle name="Entrada 3 10 2" xfId="34067"/>
    <cellStyle name="Entrada 3 10 2 2" xfId="34068"/>
    <cellStyle name="Entrada 3 10 2 2 2" xfId="35675"/>
    <cellStyle name="Entrada 3 10 2 3" xfId="35674"/>
    <cellStyle name="Entrada 3 10 3" xfId="34069"/>
    <cellStyle name="Entrada 3 10 3 2" xfId="35676"/>
    <cellStyle name="Entrada 3 10 4" xfId="35673"/>
    <cellStyle name="Entrada 3 11" xfId="34070"/>
    <cellStyle name="Entrada 3 11 2" xfId="34071"/>
    <cellStyle name="Entrada 3 11 2 2" xfId="34072"/>
    <cellStyle name="Entrada 3 11 2 2 2" xfId="35679"/>
    <cellStyle name="Entrada 3 11 2 3" xfId="35678"/>
    <cellStyle name="Entrada 3 11 3" xfId="35677"/>
    <cellStyle name="Entrada 3 12" xfId="35046"/>
    <cellStyle name="Entrada 3 13" xfId="35121"/>
    <cellStyle name="Entrada 3 2" xfId="217"/>
    <cellStyle name="Entrada 3 2 2" xfId="218"/>
    <cellStyle name="Entrada 3 2 2 2" xfId="34073"/>
    <cellStyle name="Entrada 3 2 2 2 2" xfId="34074"/>
    <cellStyle name="Entrada 3 2 2 2 2 2" xfId="34075"/>
    <cellStyle name="Entrada 3 2 2 2 2 2 2" xfId="35683"/>
    <cellStyle name="Entrada 3 2 2 2 2 3" xfId="35682"/>
    <cellStyle name="Entrada 3 2 2 2 3" xfId="35681"/>
    <cellStyle name="Entrada 3 2 2 3" xfId="35680"/>
    <cellStyle name="Entrada 3 2 3" xfId="34076"/>
    <cellStyle name="Entrada 3 2 3 2" xfId="34077"/>
    <cellStyle name="Entrada 3 2 3 2 2" xfId="34078"/>
    <cellStyle name="Entrada 3 2 3 2 2 2" xfId="35686"/>
    <cellStyle name="Entrada 3 2 3 2 3" xfId="35685"/>
    <cellStyle name="Entrada 3 2 3 3" xfId="34079"/>
    <cellStyle name="Entrada 3 2 3 3 2" xfId="35687"/>
    <cellStyle name="Entrada 3 2 3 4" xfId="35684"/>
    <cellStyle name="Entrada 3 2 4" xfId="34080"/>
    <cellStyle name="Entrada 3 2 4 2" xfId="34081"/>
    <cellStyle name="Entrada 3 2 4 2 2" xfId="34082"/>
    <cellStyle name="Entrada 3 2 4 2 2 2" xfId="35690"/>
    <cellStyle name="Entrada 3 2 4 2 3" xfId="35689"/>
    <cellStyle name="Entrada 3 2 4 3" xfId="34083"/>
    <cellStyle name="Entrada 3 2 4 3 2" xfId="35691"/>
    <cellStyle name="Entrada 3 2 4 4" xfId="35688"/>
    <cellStyle name="Entrada 3 2 5" xfId="34084"/>
    <cellStyle name="Entrada 3 2 5 2" xfId="34085"/>
    <cellStyle name="Entrada 3 2 5 2 2" xfId="34086"/>
    <cellStyle name="Entrada 3 2 5 2 2 2" xfId="35694"/>
    <cellStyle name="Entrada 3 2 5 2 3" xfId="35693"/>
    <cellStyle name="Entrada 3 2 5 3" xfId="34087"/>
    <cellStyle name="Entrada 3 2 5 3 2" xfId="35695"/>
    <cellStyle name="Entrada 3 2 5 4" xfId="35692"/>
    <cellStyle name="Entrada 3 2 6" xfId="34088"/>
    <cellStyle name="Entrada 3 2 6 2" xfId="34089"/>
    <cellStyle name="Entrada 3 2 6 2 2" xfId="34090"/>
    <cellStyle name="Entrada 3 2 6 2 2 2" xfId="35698"/>
    <cellStyle name="Entrada 3 2 6 2 3" xfId="35697"/>
    <cellStyle name="Entrada 3 2 6 3" xfId="34091"/>
    <cellStyle name="Entrada 3 2 6 3 2" xfId="35699"/>
    <cellStyle name="Entrada 3 2 6 4" xfId="35696"/>
    <cellStyle name="Entrada 3 2 7" xfId="34092"/>
    <cellStyle name="Entrada 3 2 7 2" xfId="34093"/>
    <cellStyle name="Entrada 3 2 7 2 2" xfId="34094"/>
    <cellStyle name="Entrada 3 2 7 2 2 2" xfId="35702"/>
    <cellStyle name="Entrada 3 2 7 2 3" xfId="35701"/>
    <cellStyle name="Entrada 3 2 7 3" xfId="35700"/>
    <cellStyle name="Entrada 3 2 8" xfId="35072"/>
    <cellStyle name="Entrada 3 2 9" xfId="34993"/>
    <cellStyle name="Entrada 3 3" xfId="219"/>
    <cellStyle name="Entrada 3 3 2" xfId="665"/>
    <cellStyle name="Entrada 3 3 2 2" xfId="34095"/>
    <cellStyle name="Entrada 3 3 2 2 2" xfId="35705"/>
    <cellStyle name="Entrada 3 3 2 3" xfId="35704"/>
    <cellStyle name="Entrada 3 3 3" xfId="34096"/>
    <cellStyle name="Entrada 3 3 3 2" xfId="34097"/>
    <cellStyle name="Entrada 3 3 3 2 2" xfId="34098"/>
    <cellStyle name="Entrada 3 3 3 2 2 2" xfId="35708"/>
    <cellStyle name="Entrada 3 3 3 2 3" xfId="35707"/>
    <cellStyle name="Entrada 3 3 3 3" xfId="35706"/>
    <cellStyle name="Entrada 3 3 4" xfId="35703"/>
    <cellStyle name="Entrada 3 4" xfId="220"/>
    <cellStyle name="Entrada 3 4 2" xfId="660"/>
    <cellStyle name="Entrada 3 4 2 2" xfId="34099"/>
    <cellStyle name="Entrada 3 4 2 2 2" xfId="35711"/>
    <cellStyle name="Entrada 3 4 2 3" xfId="35710"/>
    <cellStyle name="Entrada 3 4 3" xfId="34100"/>
    <cellStyle name="Entrada 3 4 3 2" xfId="34101"/>
    <cellStyle name="Entrada 3 4 3 2 2" xfId="34102"/>
    <cellStyle name="Entrada 3 4 3 2 2 2" xfId="35714"/>
    <cellStyle name="Entrada 3 4 3 2 3" xfId="35713"/>
    <cellStyle name="Entrada 3 4 3 3" xfId="35712"/>
    <cellStyle name="Entrada 3 4 4" xfId="35709"/>
    <cellStyle name="Entrada 3 5" xfId="646"/>
    <cellStyle name="Entrada 3 5 2" xfId="725"/>
    <cellStyle name="Entrada 3 5 2 2" xfId="34103"/>
    <cellStyle name="Entrada 3 5 2 2 2" xfId="35717"/>
    <cellStyle name="Entrada 3 5 2 3" xfId="35716"/>
    <cellStyle name="Entrada 3 5 3" xfId="34104"/>
    <cellStyle name="Entrada 3 5 3 2" xfId="35718"/>
    <cellStyle name="Entrada 3 5 4" xfId="35715"/>
    <cellStyle name="Entrada 3 6" xfId="638"/>
    <cellStyle name="Entrada 3 6 2" xfId="34105"/>
    <cellStyle name="Entrada 3 6 2 2" xfId="35720"/>
    <cellStyle name="Entrada 3 6 3" xfId="35719"/>
    <cellStyle name="Entrada 3 7" xfId="34106"/>
    <cellStyle name="Entrada 3 7 2" xfId="34107"/>
    <cellStyle name="Entrada 3 7 2 2" xfId="34108"/>
    <cellStyle name="Entrada 3 7 2 2 2" xfId="35723"/>
    <cellStyle name="Entrada 3 7 2 3" xfId="35722"/>
    <cellStyle name="Entrada 3 7 3" xfId="34109"/>
    <cellStyle name="Entrada 3 7 3 2" xfId="35724"/>
    <cellStyle name="Entrada 3 7 4" xfId="35721"/>
    <cellStyle name="Entrada 3 8" xfId="34110"/>
    <cellStyle name="Entrada 3 8 2" xfId="34111"/>
    <cellStyle name="Entrada 3 8 2 2" xfId="34112"/>
    <cellStyle name="Entrada 3 8 2 2 2" xfId="35727"/>
    <cellStyle name="Entrada 3 8 2 3" xfId="35726"/>
    <cellStyle name="Entrada 3 8 3" xfId="34113"/>
    <cellStyle name="Entrada 3 8 3 2" xfId="35728"/>
    <cellStyle name="Entrada 3 8 4" xfId="35725"/>
    <cellStyle name="Entrada 3 9" xfId="34114"/>
    <cellStyle name="Entrada 3 9 2" xfId="34115"/>
    <cellStyle name="Entrada 3 9 2 2" xfId="34116"/>
    <cellStyle name="Entrada 3 9 2 2 2" xfId="35731"/>
    <cellStyle name="Entrada 3 9 2 3" xfId="35730"/>
    <cellStyle name="Entrada 3 9 3" xfId="34117"/>
    <cellStyle name="Entrada 3 9 3 2" xfId="35732"/>
    <cellStyle name="Entrada 3 9 4" xfId="35729"/>
    <cellStyle name="Entrada 4" xfId="221"/>
    <cellStyle name="Entrada 4 2" xfId="222"/>
    <cellStyle name="Entrada 4 2 2" xfId="34118"/>
    <cellStyle name="Entrada 4 2 2 2" xfId="34119"/>
    <cellStyle name="Entrada 4 2 2 2 2" xfId="34120"/>
    <cellStyle name="Entrada 4 2 2 2 2 2" xfId="35736"/>
    <cellStyle name="Entrada 4 2 2 2 3" xfId="35735"/>
    <cellStyle name="Entrada 4 2 2 3" xfId="35734"/>
    <cellStyle name="Entrada 4 2 3" xfId="35733"/>
    <cellStyle name="Entrada 4 3" xfId="34121"/>
    <cellStyle name="Entrada 4 3 2" xfId="34122"/>
    <cellStyle name="Entrada 4 3 2 2" xfId="34123"/>
    <cellStyle name="Entrada 4 3 2 2 2" xfId="35739"/>
    <cellStyle name="Entrada 4 3 2 3" xfId="35738"/>
    <cellStyle name="Entrada 4 3 3" xfId="34124"/>
    <cellStyle name="Entrada 4 3 3 2" xfId="35740"/>
    <cellStyle name="Entrada 4 3 4" xfId="35737"/>
    <cellStyle name="Entrada 4 4" xfId="34125"/>
    <cellStyle name="Entrada 4 4 2" xfId="34126"/>
    <cellStyle name="Entrada 4 4 2 2" xfId="34127"/>
    <cellStyle name="Entrada 4 4 2 2 2" xfId="35743"/>
    <cellStyle name="Entrada 4 4 2 3" xfId="35742"/>
    <cellStyle name="Entrada 4 4 3" xfId="34128"/>
    <cellStyle name="Entrada 4 4 3 2" xfId="35744"/>
    <cellStyle name="Entrada 4 4 4" xfId="35741"/>
    <cellStyle name="Entrada 4 5" xfId="34129"/>
    <cellStyle name="Entrada 4 5 2" xfId="34130"/>
    <cellStyle name="Entrada 4 5 2 2" xfId="34131"/>
    <cellStyle name="Entrada 4 5 2 2 2" xfId="35747"/>
    <cellStyle name="Entrada 4 5 2 3" xfId="35746"/>
    <cellStyle name="Entrada 4 5 3" xfId="34132"/>
    <cellStyle name="Entrada 4 5 3 2" xfId="35748"/>
    <cellStyle name="Entrada 4 5 4" xfId="35745"/>
    <cellStyle name="Entrada 4 6" xfId="34133"/>
    <cellStyle name="Entrada 4 6 2" xfId="34134"/>
    <cellStyle name="Entrada 4 6 2 2" xfId="34135"/>
    <cellStyle name="Entrada 4 6 2 2 2" xfId="35751"/>
    <cellStyle name="Entrada 4 6 2 3" xfId="35750"/>
    <cellStyle name="Entrada 4 6 3" xfId="34136"/>
    <cellStyle name="Entrada 4 6 3 2" xfId="35752"/>
    <cellStyle name="Entrada 4 6 4" xfId="35749"/>
    <cellStyle name="Entrada 4 7" xfId="34137"/>
    <cellStyle name="Entrada 4 7 2" xfId="34138"/>
    <cellStyle name="Entrada 4 7 2 2" xfId="34139"/>
    <cellStyle name="Entrada 4 7 2 2 2" xfId="35755"/>
    <cellStyle name="Entrada 4 7 2 3" xfId="35754"/>
    <cellStyle name="Entrada 4 7 3" xfId="35753"/>
    <cellStyle name="Entrada 4 8" xfId="35074"/>
    <cellStyle name="Entrada 4 9" xfId="35027"/>
    <cellStyle name="Entrada 5" xfId="223"/>
    <cellStyle name="Entrada 5 2" xfId="693"/>
    <cellStyle name="Entrada 5 2 2" xfId="34140"/>
    <cellStyle name="Entrada 5 2 2 2" xfId="35758"/>
    <cellStyle name="Entrada 5 2 3" xfId="35757"/>
    <cellStyle name="Entrada 5 3" xfId="34141"/>
    <cellStyle name="Entrada 5 3 2" xfId="34142"/>
    <cellStyle name="Entrada 5 3 2 2" xfId="34143"/>
    <cellStyle name="Entrada 5 3 2 2 2" xfId="35761"/>
    <cellStyle name="Entrada 5 3 2 3" xfId="35760"/>
    <cellStyle name="Entrada 5 3 3" xfId="35759"/>
    <cellStyle name="Entrada 5 4" xfId="35756"/>
    <cellStyle name="Entrada 6" xfId="224"/>
    <cellStyle name="Entrada 6 2" xfId="721"/>
    <cellStyle name="Entrada 6 2 2" xfId="34144"/>
    <cellStyle name="Entrada 6 2 2 2" xfId="35764"/>
    <cellStyle name="Entrada 6 2 3" xfId="35763"/>
    <cellStyle name="Entrada 6 3" xfId="34145"/>
    <cellStyle name="Entrada 6 3 2" xfId="34146"/>
    <cellStyle name="Entrada 6 3 2 2" xfId="34147"/>
    <cellStyle name="Entrada 6 3 2 2 2" xfId="35767"/>
    <cellStyle name="Entrada 6 3 2 3" xfId="35766"/>
    <cellStyle name="Entrada 6 3 3" xfId="35765"/>
    <cellStyle name="Entrada 6 4" xfId="35762"/>
    <cellStyle name="Entrada 7" xfId="642"/>
    <cellStyle name="Entrada 7 2" xfId="720"/>
    <cellStyle name="Entrada 7 2 2" xfId="34148"/>
    <cellStyle name="Entrada 7 2 2 2" xfId="35770"/>
    <cellStyle name="Entrada 7 2 3" xfId="35769"/>
    <cellStyle name="Entrada 7 3" xfId="34149"/>
    <cellStyle name="Entrada 7 3 2" xfId="35771"/>
    <cellStyle name="Entrada 7 4" xfId="35768"/>
    <cellStyle name="Entrada 8" xfId="647"/>
    <cellStyle name="Entrada 8 2" xfId="34150"/>
    <cellStyle name="Entrada 8 2 2" xfId="35773"/>
    <cellStyle name="Entrada 8 3" xfId="35772"/>
    <cellStyle name="Entrada 9" xfId="34151"/>
    <cellStyle name="Entrada 9 2" xfId="34152"/>
    <cellStyle name="Entrada 9 2 2" xfId="34153"/>
    <cellStyle name="Entrada 9 2 2 2" xfId="35776"/>
    <cellStyle name="Entrada 9 2 3" xfId="35775"/>
    <cellStyle name="Entrada 9 3" xfId="34154"/>
    <cellStyle name="Entrada 9 3 2" xfId="35777"/>
    <cellStyle name="Entrada 9 4" xfId="35774"/>
    <cellStyle name="Entrée 2" xfId="2492"/>
    <cellStyle name="Entrée 2 2" xfId="2493"/>
    <cellStyle name="Entrée 2 3" xfId="2494"/>
    <cellStyle name="Entrée 2 3 2" xfId="2495"/>
    <cellStyle name="Entrée 2 4" xfId="2496"/>
    <cellStyle name="Entrée 2 5" xfId="2497"/>
    <cellStyle name="Entrée 2 6" xfId="2498"/>
    <cellStyle name="Entrée 2 7" xfId="2499"/>
    <cellStyle name="Entrée 2 8" xfId="2500"/>
    <cellStyle name="Entrée 3" xfId="2238"/>
    <cellStyle name="Ergebnis" xfId="31" builtinId="25" customBuiltin="1"/>
    <cellStyle name="Ergebnis 2" xfId="61"/>
    <cellStyle name="Ergebnis 3" xfId="33461"/>
    <cellStyle name="Erklärender Text" xfId="353" builtinId="53" customBuiltin="1"/>
    <cellStyle name="Erklärender Text 2" xfId="60"/>
    <cellStyle name="etso_headingXLS" xfId="780"/>
    <cellStyle name="Euro" xfId="225"/>
    <cellStyle name="Euro 2" xfId="226"/>
    <cellStyle name="Euro 3" xfId="227"/>
    <cellStyle name="Explanatory Text" xfId="33405"/>
    <cellStyle name="Explanatory Text 2" xfId="36459"/>
    <cellStyle name="Followed Hyperlink 10" xfId="228"/>
    <cellStyle name="Followed Hyperlink 11" xfId="229"/>
    <cellStyle name="Followed Hyperlink 12" xfId="230"/>
    <cellStyle name="Followed Hyperlink 13" xfId="231"/>
    <cellStyle name="Followed Hyperlink 14" xfId="232"/>
    <cellStyle name="Followed Hyperlink 15" xfId="233"/>
    <cellStyle name="Followed Hyperlink 16" xfId="234"/>
    <cellStyle name="Followed Hyperlink 17" xfId="235"/>
    <cellStyle name="Followed Hyperlink 18" xfId="236"/>
    <cellStyle name="Followed Hyperlink 19" xfId="237"/>
    <cellStyle name="Followed Hyperlink 2" xfId="238"/>
    <cellStyle name="Followed Hyperlink 3" xfId="239"/>
    <cellStyle name="Followed Hyperlink 4" xfId="240"/>
    <cellStyle name="Followed Hyperlink 5" xfId="241"/>
    <cellStyle name="Followed Hyperlink 6" xfId="242"/>
    <cellStyle name="Followed Hyperlink 7" xfId="243"/>
    <cellStyle name="Followed Hyperlink 8" xfId="244"/>
    <cellStyle name="Followed Hyperlink 9" xfId="245"/>
    <cellStyle name="Good" xfId="22685"/>
    <cellStyle name="Good 2" xfId="36450"/>
    <cellStyle name="Gut" xfId="22" builtinId="26" customBuiltin="1"/>
    <cellStyle name="Gut 2" xfId="56"/>
    <cellStyle name="Heading 1" xfId="2501"/>
    <cellStyle name="Heading 1 2" xfId="2502"/>
    <cellStyle name="Heading 1 2 2" xfId="2503"/>
    <cellStyle name="Heading 1 2 2 2" xfId="2504"/>
    <cellStyle name="Heading 1 2 2 3" xfId="2505"/>
    <cellStyle name="Heading 1 2 2 3 2" xfId="2506"/>
    <cellStyle name="Heading 1 2 2 4" xfId="2507"/>
    <cellStyle name="Heading 1 2 2 5" xfId="2508"/>
    <cellStyle name="Heading 1 2 2 6" xfId="2509"/>
    <cellStyle name="Heading 1 2 2 7" xfId="2510"/>
    <cellStyle name="Heading 1 2 2 8" xfId="2511"/>
    <cellStyle name="Heading 1_Generation" xfId="2512"/>
    <cellStyle name="Heading 2" xfId="2513"/>
    <cellStyle name="Heading 2 2" xfId="36448"/>
    <cellStyle name="Heading 3" xfId="2514"/>
    <cellStyle name="Heading 3 2" xfId="36449"/>
    <cellStyle name="Heading 4" xfId="2515"/>
    <cellStyle name="Heading 4 2" xfId="2516"/>
    <cellStyle name="Heading 4 2 2" xfId="2517"/>
    <cellStyle name="Heading 4 2 2 2" xfId="2518"/>
    <cellStyle name="Heading 4 2 2 3" xfId="2519"/>
    <cellStyle name="Heading 4 2 2 3 2" xfId="2520"/>
    <cellStyle name="Heading 4 2 2 4" xfId="2521"/>
    <cellStyle name="Heading 4 2 2 5" xfId="2522"/>
    <cellStyle name="Heading 4 2 2 6" xfId="2523"/>
    <cellStyle name="Heading 4 2 2 7" xfId="2524"/>
    <cellStyle name="Heading 4 2 2 8" xfId="2525"/>
    <cellStyle name="Hyperlink" xfId="36483" builtinId="8"/>
    <cellStyle name="Hyperlink 10" xfId="246"/>
    <cellStyle name="Hyperlink 11" xfId="247"/>
    <cellStyle name="Hyperlink 12" xfId="248"/>
    <cellStyle name="Hyperlink 13" xfId="249"/>
    <cellStyle name="Hyperlink 14" xfId="250"/>
    <cellStyle name="Hyperlink 15" xfId="251"/>
    <cellStyle name="Hyperlink 16" xfId="252"/>
    <cellStyle name="Hyperlink 17" xfId="253"/>
    <cellStyle name="Hyperlink 18" xfId="254"/>
    <cellStyle name="Hyperlink 19" xfId="255"/>
    <cellStyle name="Hyperlink 2" xfId="256"/>
    <cellStyle name="Hyperlink 20" xfId="257"/>
    <cellStyle name="Hyperlink 3" xfId="258"/>
    <cellStyle name="Hyperlink 4" xfId="259"/>
    <cellStyle name="Hyperlink 5" xfId="260"/>
    <cellStyle name="Hyperlink 6" xfId="261"/>
    <cellStyle name="Hyperlink 7" xfId="262"/>
    <cellStyle name="Hyperlink 8" xfId="263"/>
    <cellStyle name="Hyperlink 9" xfId="264"/>
    <cellStyle name="Incorrecto" xfId="23"/>
    <cellStyle name="Input 2" xfId="36452"/>
    <cellStyle name="Insatisfaisant 2" xfId="2528"/>
    <cellStyle name="Insatisfaisant 2 2" xfId="2529"/>
    <cellStyle name="Insatisfaisant 2 3" xfId="2530"/>
    <cellStyle name="Insatisfaisant 2 3 2" xfId="2531"/>
    <cellStyle name="Insatisfaisant 2 4" xfId="2532"/>
    <cellStyle name="Insatisfaisant 2 5" xfId="2533"/>
    <cellStyle name="Insatisfaisant 2 6" xfId="2534"/>
    <cellStyle name="Insatisfaisant 2 7" xfId="2535"/>
    <cellStyle name="Insatisfaisant 2 8" xfId="2536"/>
    <cellStyle name="Insatisfaisant 3" xfId="2260"/>
    <cellStyle name="Insatisfaisant 4" xfId="734"/>
    <cellStyle name="Komma" xfId="16" builtinId="3"/>
    <cellStyle name="Komma 2" xfId="87"/>
    <cellStyle name="Komma 2 2" xfId="2538"/>
    <cellStyle name="Komma 2 2 2" xfId="2539"/>
    <cellStyle name="Komma 2 2 2 2" xfId="2540"/>
    <cellStyle name="Komma 2 2 3" xfId="2541"/>
    <cellStyle name="Komma 2 2 3 2" xfId="2542"/>
    <cellStyle name="Komma 2 2 4" xfId="2543"/>
    <cellStyle name="Komma 2 2 5" xfId="2544"/>
    <cellStyle name="Komma 2 2 6" xfId="2545"/>
    <cellStyle name="Komma 2 2 7" xfId="2546"/>
    <cellStyle name="Komma 2 2 8" xfId="2547"/>
    <cellStyle name="Komma 2 3" xfId="2548"/>
    <cellStyle name="Komma 2 4" xfId="34155"/>
    <cellStyle name="Komma 2 5" xfId="2537"/>
    <cellStyle name="Komma 2 6" xfId="36481"/>
    <cellStyle name="Komma 3" xfId="92"/>
    <cellStyle name="Komma 3 2" xfId="2550"/>
    <cellStyle name="Komma 3 3" xfId="2549"/>
    <cellStyle name="Linked Cell" xfId="2551"/>
    <cellStyle name="Linked Cell 2" xfId="36455"/>
    <cellStyle name="Milliers 2" xfId="265"/>
    <cellStyle name="Milliers 3" xfId="726"/>
    <cellStyle name="Milliers 4" xfId="34156"/>
    <cellStyle name="Monétaire 2" xfId="266"/>
    <cellStyle name="Monétaire 2 2" xfId="34157"/>
    <cellStyle name="Monétaire 2 3" xfId="34158"/>
    <cellStyle name="Navadno 2" xfId="2"/>
    <cellStyle name="Neutral" xfId="24" builtinId="28" customBuiltin="1"/>
    <cellStyle name="Neutral 2" xfId="267"/>
    <cellStyle name="Neutral 2 2" xfId="781"/>
    <cellStyle name="Neutral 3" xfId="268"/>
    <cellStyle name="Neutral 4" xfId="64"/>
    <cellStyle name="Neutre 2" xfId="2552"/>
    <cellStyle name="Neutre 2 2" xfId="2553"/>
    <cellStyle name="Neutre 2 3" xfId="2554"/>
    <cellStyle name="Neutre 2 3 2" xfId="2555"/>
    <cellStyle name="Neutre 2 4" xfId="2556"/>
    <cellStyle name="Neutre 2 5" xfId="2557"/>
    <cellStyle name="Neutre 2 6" xfId="2558"/>
    <cellStyle name="Neutre 2 7" xfId="2559"/>
    <cellStyle name="Neutre 2 8" xfId="2560"/>
    <cellStyle name="Neutre 3" xfId="2249"/>
    <cellStyle name="None" xfId="2561"/>
    <cellStyle name="None 2" xfId="2562"/>
    <cellStyle name="None 2 2" xfId="2563"/>
    <cellStyle name="None 2 3" xfId="2564"/>
    <cellStyle name="None 2 3 2" xfId="2565"/>
    <cellStyle name="None 2 4" xfId="2566"/>
    <cellStyle name="None 2 5" xfId="2567"/>
    <cellStyle name="None 2 6" xfId="2568"/>
    <cellStyle name="None 2 7" xfId="2569"/>
    <cellStyle name="None 2 8" xfId="2570"/>
    <cellStyle name="Normaali 2" xfId="2571"/>
    <cellStyle name="Normaali 2 2" xfId="2572"/>
    <cellStyle name="Normal 10" xfId="2573"/>
    <cellStyle name="Normal 10 2" xfId="2574"/>
    <cellStyle name="Normal 10 2 2" xfId="2575"/>
    <cellStyle name="Normal 10 2 2 2" xfId="2576"/>
    <cellStyle name="Normal 10 2 2 2 2" xfId="2577"/>
    <cellStyle name="Normal 10 2 2 3" xfId="2578"/>
    <cellStyle name="Normal 10 2 2 3 2" xfId="2579"/>
    <cellStyle name="Normal 10 2 2 4" xfId="2580"/>
    <cellStyle name="Normal 10 2 2 5" xfId="2581"/>
    <cellStyle name="Normal 10 2 2 6" xfId="2582"/>
    <cellStyle name="Normal 10 2 2 7" xfId="2583"/>
    <cellStyle name="Normal 10 2 2 8" xfId="2584"/>
    <cellStyle name="Normal 10 2 3" xfId="2585"/>
    <cellStyle name="Normal 10 3" xfId="2586"/>
    <cellStyle name="Normal 10 3 2" xfId="2587"/>
    <cellStyle name="Normal 10 3 2 2" xfId="2588"/>
    <cellStyle name="Normal 10 3 3" xfId="2589"/>
    <cellStyle name="Normal 10 3 3 2" xfId="2590"/>
    <cellStyle name="Normal 10 3 4" xfId="2591"/>
    <cellStyle name="Normal 10 3 5" xfId="2592"/>
    <cellStyle name="Normal 10 3 6" xfId="2593"/>
    <cellStyle name="Normal 10 3 7" xfId="2594"/>
    <cellStyle name="Normal 10 3 8" xfId="2595"/>
    <cellStyle name="Normal 10 4" xfId="2596"/>
    <cellStyle name="Normal 11" xfId="2597"/>
    <cellStyle name="Normal 11 2" xfId="2598"/>
    <cellStyle name="Normal 11 2 2" xfId="2599"/>
    <cellStyle name="Normal 11 2 2 2" xfId="2600"/>
    <cellStyle name="Normal 11 2 3" xfId="2601"/>
    <cellStyle name="Normal 11 2 3 2" xfId="2602"/>
    <cellStyle name="Normal 11 2 4" xfId="2603"/>
    <cellStyle name="Normal 11 2 5" xfId="2604"/>
    <cellStyle name="Normal 11 2 6" xfId="2605"/>
    <cellStyle name="Normal 11 2 7" xfId="2606"/>
    <cellStyle name="Normal 11 2 8" xfId="2607"/>
    <cellStyle name="Normal 11 3" xfId="2608"/>
    <cellStyle name="Normal 12" xfId="2609"/>
    <cellStyle name="Normal 12 2" xfId="2610"/>
    <cellStyle name="Normal 12 2 2" xfId="2611"/>
    <cellStyle name="Normal 12 2 2 2" xfId="2612"/>
    <cellStyle name="Normal 12 2 3" xfId="2613"/>
    <cellStyle name="Normal 12 2 3 2" xfId="2614"/>
    <cellStyle name="Normal 12 2 4" xfId="2615"/>
    <cellStyle name="Normal 12 2 5" xfId="2616"/>
    <cellStyle name="Normal 12 2 6" xfId="2617"/>
    <cellStyle name="Normal 12 2 7" xfId="2618"/>
    <cellStyle name="Normal 12 2 8" xfId="2619"/>
    <cellStyle name="Normal 12 3" xfId="2620"/>
    <cellStyle name="Normal 13" xfId="2621"/>
    <cellStyle name="Normal 13 2" xfId="2622"/>
    <cellStyle name="Normal 13 2 2" xfId="2623"/>
    <cellStyle name="Normal 13 2 2 2" xfId="2624"/>
    <cellStyle name="Normal 13 2 3" xfId="2625"/>
    <cellStyle name="Normal 13 2 3 2" xfId="2626"/>
    <cellStyle name="Normal 13 2 4" xfId="2627"/>
    <cellStyle name="Normal 13 2 5" xfId="2628"/>
    <cellStyle name="Normal 13 2 6" xfId="2629"/>
    <cellStyle name="Normal 13 2 7" xfId="2630"/>
    <cellStyle name="Normal 13 2 8" xfId="2631"/>
    <cellStyle name="Normal 13 3" xfId="2632"/>
    <cellStyle name="Normal 14" xfId="2633"/>
    <cellStyle name="Normal 14 10" xfId="2634"/>
    <cellStyle name="Normal 14 10 2" xfId="2635"/>
    <cellStyle name="Normal 14 10 3" xfId="2636"/>
    <cellStyle name="Normal 14 10 4" xfId="2637"/>
    <cellStyle name="Normal 14 10 5" xfId="2638"/>
    <cellStyle name="Normal 14 10 6" xfId="2639"/>
    <cellStyle name="Normal 14 11" xfId="2640"/>
    <cellStyle name="Normal 14 12" xfId="2641"/>
    <cellStyle name="Normal 14 13" xfId="2642"/>
    <cellStyle name="Normal 14 14" xfId="2643"/>
    <cellStyle name="Normal 14 15" xfId="2644"/>
    <cellStyle name="Normal 14 2" xfId="2645"/>
    <cellStyle name="Normal 14 2 10" xfId="2646"/>
    <cellStyle name="Normal 14 2 11" xfId="2647"/>
    <cellStyle name="Normal 14 2 12" xfId="2648"/>
    <cellStyle name="Normal 14 2 13" xfId="2649"/>
    <cellStyle name="Normal 14 2 2" xfId="2650"/>
    <cellStyle name="Normal 14 2 2 10" xfId="2651"/>
    <cellStyle name="Normal 14 2 2 11" xfId="2652"/>
    <cellStyle name="Normal 14 2 2 12" xfId="2653"/>
    <cellStyle name="Normal 14 2 2 2" xfId="2654"/>
    <cellStyle name="Normal 14 2 2 2 2" xfId="2655"/>
    <cellStyle name="Normal 14 2 2 2 2 2" xfId="2656"/>
    <cellStyle name="Normal 14 2 2 2 2 2 2" xfId="2657"/>
    <cellStyle name="Normal 14 2 2 2 2 2 3" xfId="2658"/>
    <cellStyle name="Normal 14 2 2 2 2 2 4" xfId="2659"/>
    <cellStyle name="Normal 14 2 2 2 2 2 5" xfId="2660"/>
    <cellStyle name="Normal 14 2 2 2 2 2 6" xfId="2661"/>
    <cellStyle name="Normal 14 2 2 2 2 3" xfId="2662"/>
    <cellStyle name="Normal 14 2 2 2 2 3 2" xfId="2663"/>
    <cellStyle name="Normal 14 2 2 2 2 4" xfId="2664"/>
    <cellStyle name="Normal 14 2 2 2 2 5" xfId="2665"/>
    <cellStyle name="Normal 14 2 2 2 2 6" xfId="2666"/>
    <cellStyle name="Normal 14 2 2 2 2 7" xfId="2667"/>
    <cellStyle name="Normal 14 2 2 2 2 8" xfId="2668"/>
    <cellStyle name="Normal 14 2 2 2 3" xfId="2669"/>
    <cellStyle name="Normal 14 2 2 2 3 2" xfId="2670"/>
    <cellStyle name="Normal 14 2 2 2 3 3" xfId="2671"/>
    <cellStyle name="Normal 14 2 2 2 3 4" xfId="2672"/>
    <cellStyle name="Normal 14 2 2 2 3 5" xfId="2673"/>
    <cellStyle name="Normal 14 2 2 2 3 6" xfId="2674"/>
    <cellStyle name="Normal 14 2 2 2 4" xfId="2675"/>
    <cellStyle name="Normal 14 2 2 2 5" xfId="2676"/>
    <cellStyle name="Normal 14 2 2 2 6" xfId="2677"/>
    <cellStyle name="Normal 14 2 2 2 7" xfId="2678"/>
    <cellStyle name="Normal 14 2 2 2 8" xfId="2679"/>
    <cellStyle name="Normal 14 2 2 3" xfId="2680"/>
    <cellStyle name="Normal 14 2 2 3 2" xfId="2681"/>
    <cellStyle name="Normal 14 2 2 3 2 2" xfId="2682"/>
    <cellStyle name="Normal 14 2 2 3 2 2 2" xfId="2683"/>
    <cellStyle name="Normal 14 2 2 3 2 2 3" xfId="2684"/>
    <cellStyle name="Normal 14 2 2 3 2 2 4" xfId="2685"/>
    <cellStyle name="Normal 14 2 2 3 2 2 5" xfId="2686"/>
    <cellStyle name="Normal 14 2 2 3 2 2 6" xfId="2687"/>
    <cellStyle name="Normal 14 2 2 3 2 3" xfId="2688"/>
    <cellStyle name="Normal 14 2 2 3 2 3 2" xfId="2689"/>
    <cellStyle name="Normal 14 2 2 3 2 4" xfId="2690"/>
    <cellStyle name="Normal 14 2 2 3 2 5" xfId="2691"/>
    <cellStyle name="Normal 14 2 2 3 2 6" xfId="2692"/>
    <cellStyle name="Normal 14 2 2 3 2 7" xfId="2693"/>
    <cellStyle name="Normal 14 2 2 3 2 8" xfId="2694"/>
    <cellStyle name="Normal 14 2 2 3 3" xfId="2695"/>
    <cellStyle name="Normal 14 2 2 3 3 2" xfId="2696"/>
    <cellStyle name="Normal 14 2 2 3 3 3" xfId="2697"/>
    <cellStyle name="Normal 14 2 2 3 3 4" xfId="2698"/>
    <cellStyle name="Normal 14 2 2 3 3 5" xfId="2699"/>
    <cellStyle name="Normal 14 2 2 3 3 6" xfId="2700"/>
    <cellStyle name="Normal 14 2 2 3 4" xfId="2701"/>
    <cellStyle name="Normal 14 2 2 3 5" xfId="2702"/>
    <cellStyle name="Normal 14 2 2 3 6" xfId="2703"/>
    <cellStyle name="Normal 14 2 2 3 7" xfId="2704"/>
    <cellStyle name="Normal 14 2 2 3 8" xfId="2705"/>
    <cellStyle name="Normal 14 2 2 4" xfId="2706"/>
    <cellStyle name="Normal 14 2 2 4 2" xfId="2707"/>
    <cellStyle name="Normal 14 2 2 4 2 2" xfId="2708"/>
    <cellStyle name="Normal 14 2 2 4 2 2 2" xfId="2709"/>
    <cellStyle name="Normal 14 2 2 4 2 2 3" xfId="2710"/>
    <cellStyle name="Normal 14 2 2 4 2 2 4" xfId="2711"/>
    <cellStyle name="Normal 14 2 2 4 2 2 5" xfId="2712"/>
    <cellStyle name="Normal 14 2 2 4 2 2 6" xfId="2713"/>
    <cellStyle name="Normal 14 2 2 4 2 3" xfId="2714"/>
    <cellStyle name="Normal 14 2 2 4 2 3 2" xfId="2715"/>
    <cellStyle name="Normal 14 2 2 4 2 4" xfId="2716"/>
    <cellStyle name="Normal 14 2 2 4 2 5" xfId="2717"/>
    <cellStyle name="Normal 14 2 2 4 2 6" xfId="2718"/>
    <cellStyle name="Normal 14 2 2 4 2 7" xfId="2719"/>
    <cellStyle name="Normal 14 2 2 4 2 8" xfId="2720"/>
    <cellStyle name="Normal 14 2 2 4 3" xfId="2721"/>
    <cellStyle name="Normal 14 2 2 4 3 2" xfId="2722"/>
    <cellStyle name="Normal 14 2 2 4 3 3" xfId="2723"/>
    <cellStyle name="Normal 14 2 2 4 3 4" xfId="2724"/>
    <cellStyle name="Normal 14 2 2 4 3 5" xfId="2725"/>
    <cellStyle name="Normal 14 2 2 4 3 6" xfId="2726"/>
    <cellStyle name="Normal 14 2 2 4 4" xfId="2727"/>
    <cellStyle name="Normal 14 2 2 4 5" xfId="2728"/>
    <cellStyle name="Normal 14 2 2 4 6" xfId="2729"/>
    <cellStyle name="Normal 14 2 2 4 7" xfId="2730"/>
    <cellStyle name="Normal 14 2 2 4 8" xfId="2731"/>
    <cellStyle name="Normal 14 2 2 5" xfId="2732"/>
    <cellStyle name="Normal 14 2 2 5 2" xfId="2733"/>
    <cellStyle name="Normal 14 2 2 5 2 2" xfId="2734"/>
    <cellStyle name="Normal 14 2 2 5 2 2 2" xfId="2735"/>
    <cellStyle name="Normal 14 2 2 5 2 2 3" xfId="2736"/>
    <cellStyle name="Normal 14 2 2 5 2 2 4" xfId="2737"/>
    <cellStyle name="Normal 14 2 2 5 2 2 5" xfId="2738"/>
    <cellStyle name="Normal 14 2 2 5 2 2 6" xfId="2739"/>
    <cellStyle name="Normal 14 2 2 5 2 3" xfId="2740"/>
    <cellStyle name="Normal 14 2 2 5 2 3 2" xfId="2741"/>
    <cellStyle name="Normal 14 2 2 5 2 4" xfId="2742"/>
    <cellStyle name="Normal 14 2 2 5 2 5" xfId="2743"/>
    <cellStyle name="Normal 14 2 2 5 2 6" xfId="2744"/>
    <cellStyle name="Normal 14 2 2 5 2 7" xfId="2745"/>
    <cellStyle name="Normal 14 2 2 5 2 8" xfId="2746"/>
    <cellStyle name="Normal 14 2 2 5 3" xfId="2747"/>
    <cellStyle name="Normal 14 2 2 5 3 2" xfId="2748"/>
    <cellStyle name="Normal 14 2 2 5 3 3" xfId="2749"/>
    <cellStyle name="Normal 14 2 2 5 3 4" xfId="2750"/>
    <cellStyle name="Normal 14 2 2 5 3 5" xfId="2751"/>
    <cellStyle name="Normal 14 2 2 5 3 6" xfId="2752"/>
    <cellStyle name="Normal 14 2 2 5 4" xfId="2753"/>
    <cellStyle name="Normal 14 2 2 5 5" xfId="2754"/>
    <cellStyle name="Normal 14 2 2 5 6" xfId="2755"/>
    <cellStyle name="Normal 14 2 2 5 7" xfId="2756"/>
    <cellStyle name="Normal 14 2 2 5 8" xfId="2757"/>
    <cellStyle name="Normal 14 2 2 6" xfId="2758"/>
    <cellStyle name="Normal 14 2 2 6 2" xfId="2759"/>
    <cellStyle name="Normal 14 2 2 6 2 2" xfId="2760"/>
    <cellStyle name="Normal 14 2 2 6 2 3" xfId="2761"/>
    <cellStyle name="Normal 14 2 2 6 2 4" xfId="2762"/>
    <cellStyle name="Normal 14 2 2 6 2 5" xfId="2763"/>
    <cellStyle name="Normal 14 2 2 6 2 6" xfId="2764"/>
    <cellStyle name="Normal 14 2 2 6 3" xfId="2765"/>
    <cellStyle name="Normal 14 2 2 6 3 2" xfId="2766"/>
    <cellStyle name="Normal 14 2 2 6 4" xfId="2767"/>
    <cellStyle name="Normal 14 2 2 6 5" xfId="2768"/>
    <cellStyle name="Normal 14 2 2 6 6" xfId="2769"/>
    <cellStyle name="Normal 14 2 2 6 7" xfId="2770"/>
    <cellStyle name="Normal 14 2 2 6 8" xfId="2771"/>
    <cellStyle name="Normal 14 2 2 7" xfId="2772"/>
    <cellStyle name="Normal 14 2 2 7 2" xfId="2773"/>
    <cellStyle name="Normal 14 2 2 7 3" xfId="2774"/>
    <cellStyle name="Normal 14 2 2 7 4" xfId="2775"/>
    <cellStyle name="Normal 14 2 2 7 5" xfId="2776"/>
    <cellStyle name="Normal 14 2 2 7 6" xfId="2777"/>
    <cellStyle name="Normal 14 2 2 8" xfId="2778"/>
    <cellStyle name="Normal 14 2 2 9" xfId="2779"/>
    <cellStyle name="Normal 14 2 3" xfId="2780"/>
    <cellStyle name="Normal 14 2 3 2" xfId="2781"/>
    <cellStyle name="Normal 14 2 3 2 2" xfId="2782"/>
    <cellStyle name="Normal 14 2 3 2 2 2" xfId="2783"/>
    <cellStyle name="Normal 14 2 3 2 2 3" xfId="2784"/>
    <cellStyle name="Normal 14 2 3 2 2 4" xfId="2785"/>
    <cellStyle name="Normal 14 2 3 2 2 5" xfId="2786"/>
    <cellStyle name="Normal 14 2 3 2 2 6" xfId="2787"/>
    <cellStyle name="Normal 14 2 3 2 3" xfId="2788"/>
    <cellStyle name="Normal 14 2 3 2 3 2" xfId="2789"/>
    <cellStyle name="Normal 14 2 3 2 4" xfId="2790"/>
    <cellStyle name="Normal 14 2 3 2 5" xfId="2791"/>
    <cellStyle name="Normal 14 2 3 2 6" xfId="2792"/>
    <cellStyle name="Normal 14 2 3 2 7" xfId="2793"/>
    <cellStyle name="Normal 14 2 3 2 8" xfId="2794"/>
    <cellStyle name="Normal 14 2 3 3" xfId="2795"/>
    <cellStyle name="Normal 14 2 3 3 2" xfId="2796"/>
    <cellStyle name="Normal 14 2 3 3 3" xfId="2797"/>
    <cellStyle name="Normal 14 2 3 3 4" xfId="2798"/>
    <cellStyle name="Normal 14 2 3 3 5" xfId="2799"/>
    <cellStyle name="Normal 14 2 3 3 6" xfId="2800"/>
    <cellStyle name="Normal 14 2 3 4" xfId="2801"/>
    <cellStyle name="Normal 14 2 3 5" xfId="2802"/>
    <cellStyle name="Normal 14 2 3 6" xfId="2803"/>
    <cellStyle name="Normal 14 2 3 7" xfId="2804"/>
    <cellStyle name="Normal 14 2 3 8" xfId="2805"/>
    <cellStyle name="Normal 14 2 4" xfId="2806"/>
    <cellStyle name="Normal 14 2 4 2" xfId="2807"/>
    <cellStyle name="Normal 14 2 4 2 2" xfId="2808"/>
    <cellStyle name="Normal 14 2 4 2 2 2" xfId="2809"/>
    <cellStyle name="Normal 14 2 4 2 2 3" xfId="2810"/>
    <cellStyle name="Normal 14 2 4 2 2 4" xfId="2811"/>
    <cellStyle name="Normal 14 2 4 2 2 5" xfId="2812"/>
    <cellStyle name="Normal 14 2 4 2 2 6" xfId="2813"/>
    <cellStyle name="Normal 14 2 4 2 3" xfId="2814"/>
    <cellStyle name="Normal 14 2 4 2 3 2" xfId="2815"/>
    <cellStyle name="Normal 14 2 4 2 4" xfId="2816"/>
    <cellStyle name="Normal 14 2 4 2 5" xfId="2817"/>
    <cellStyle name="Normal 14 2 4 2 6" xfId="2818"/>
    <cellStyle name="Normal 14 2 4 2 7" xfId="2819"/>
    <cellStyle name="Normal 14 2 4 2 8" xfId="2820"/>
    <cellStyle name="Normal 14 2 4 3" xfId="2821"/>
    <cellStyle name="Normal 14 2 4 3 2" xfId="2822"/>
    <cellStyle name="Normal 14 2 4 3 3" xfId="2823"/>
    <cellStyle name="Normal 14 2 4 3 4" xfId="2824"/>
    <cellStyle name="Normal 14 2 4 3 5" xfId="2825"/>
    <cellStyle name="Normal 14 2 4 3 6" xfId="2826"/>
    <cellStyle name="Normal 14 2 4 4" xfId="2827"/>
    <cellStyle name="Normal 14 2 4 5" xfId="2828"/>
    <cellStyle name="Normal 14 2 4 6" xfId="2829"/>
    <cellStyle name="Normal 14 2 4 7" xfId="2830"/>
    <cellStyle name="Normal 14 2 4 8" xfId="2831"/>
    <cellStyle name="Normal 14 2 5" xfId="2832"/>
    <cellStyle name="Normal 14 2 5 2" xfId="2833"/>
    <cellStyle name="Normal 14 2 5 2 2" xfId="2834"/>
    <cellStyle name="Normal 14 2 5 2 2 2" xfId="2835"/>
    <cellStyle name="Normal 14 2 5 2 2 3" xfId="2836"/>
    <cellStyle name="Normal 14 2 5 2 2 4" xfId="2837"/>
    <cellStyle name="Normal 14 2 5 2 2 5" xfId="2838"/>
    <cellStyle name="Normal 14 2 5 2 2 6" xfId="2839"/>
    <cellStyle name="Normal 14 2 5 2 3" xfId="2840"/>
    <cellStyle name="Normal 14 2 5 2 3 2" xfId="2841"/>
    <cellStyle name="Normal 14 2 5 2 4" xfId="2842"/>
    <cellStyle name="Normal 14 2 5 2 5" xfId="2843"/>
    <cellStyle name="Normal 14 2 5 2 6" xfId="2844"/>
    <cellStyle name="Normal 14 2 5 2 7" xfId="2845"/>
    <cellStyle name="Normal 14 2 5 2 8" xfId="2846"/>
    <cellStyle name="Normal 14 2 5 3" xfId="2847"/>
    <cellStyle name="Normal 14 2 5 3 2" xfId="2848"/>
    <cellStyle name="Normal 14 2 5 3 3" xfId="2849"/>
    <cellStyle name="Normal 14 2 5 3 4" xfId="2850"/>
    <cellStyle name="Normal 14 2 5 3 5" xfId="2851"/>
    <cellStyle name="Normal 14 2 5 3 6" xfId="2852"/>
    <cellStyle name="Normal 14 2 5 4" xfId="2853"/>
    <cellStyle name="Normal 14 2 5 5" xfId="2854"/>
    <cellStyle name="Normal 14 2 5 6" xfId="2855"/>
    <cellStyle name="Normal 14 2 5 7" xfId="2856"/>
    <cellStyle name="Normal 14 2 5 8" xfId="2857"/>
    <cellStyle name="Normal 14 2 6" xfId="2858"/>
    <cellStyle name="Normal 14 2 6 2" xfId="2859"/>
    <cellStyle name="Normal 14 2 6 2 2" xfId="2860"/>
    <cellStyle name="Normal 14 2 6 2 2 2" xfId="2861"/>
    <cellStyle name="Normal 14 2 6 2 2 3" xfId="2862"/>
    <cellStyle name="Normal 14 2 6 2 2 4" xfId="2863"/>
    <cellStyle name="Normal 14 2 6 2 2 5" xfId="2864"/>
    <cellStyle name="Normal 14 2 6 2 2 6" xfId="2865"/>
    <cellStyle name="Normal 14 2 6 2 3" xfId="2866"/>
    <cellStyle name="Normal 14 2 6 2 3 2" xfId="2867"/>
    <cellStyle name="Normal 14 2 6 2 4" xfId="2868"/>
    <cellStyle name="Normal 14 2 6 2 5" xfId="2869"/>
    <cellStyle name="Normal 14 2 6 2 6" xfId="2870"/>
    <cellStyle name="Normal 14 2 6 2 7" xfId="2871"/>
    <cellStyle name="Normal 14 2 6 2 8" xfId="2872"/>
    <cellStyle name="Normal 14 2 6 3" xfId="2873"/>
    <cellStyle name="Normal 14 2 6 3 2" xfId="2874"/>
    <cellStyle name="Normal 14 2 6 3 3" xfId="2875"/>
    <cellStyle name="Normal 14 2 6 3 4" xfId="2876"/>
    <cellStyle name="Normal 14 2 6 3 5" xfId="2877"/>
    <cellStyle name="Normal 14 2 6 3 6" xfId="2878"/>
    <cellStyle name="Normal 14 2 6 4" xfId="2879"/>
    <cellStyle name="Normal 14 2 6 5" xfId="2880"/>
    <cellStyle name="Normal 14 2 6 6" xfId="2881"/>
    <cellStyle name="Normal 14 2 6 7" xfId="2882"/>
    <cellStyle name="Normal 14 2 6 8" xfId="2883"/>
    <cellStyle name="Normal 14 2 7" xfId="2884"/>
    <cellStyle name="Normal 14 2 7 2" xfId="2885"/>
    <cellStyle name="Normal 14 2 7 2 2" xfId="2886"/>
    <cellStyle name="Normal 14 2 7 2 3" xfId="2887"/>
    <cellStyle name="Normal 14 2 7 2 4" xfId="2888"/>
    <cellStyle name="Normal 14 2 7 2 5" xfId="2889"/>
    <cellStyle name="Normal 14 2 7 2 6" xfId="2890"/>
    <cellStyle name="Normal 14 2 7 3" xfId="2891"/>
    <cellStyle name="Normal 14 2 7 3 2" xfId="2892"/>
    <cellStyle name="Normal 14 2 7 4" xfId="2893"/>
    <cellStyle name="Normal 14 2 7 5" xfId="2894"/>
    <cellStyle name="Normal 14 2 7 6" xfId="2895"/>
    <cellStyle name="Normal 14 2 7 7" xfId="2896"/>
    <cellStyle name="Normal 14 2 7 8" xfId="2897"/>
    <cellStyle name="Normal 14 2 8" xfId="2898"/>
    <cellStyle name="Normal 14 2 8 2" xfId="2899"/>
    <cellStyle name="Normal 14 2 8 3" xfId="2900"/>
    <cellStyle name="Normal 14 2 8 4" xfId="2901"/>
    <cellStyle name="Normal 14 2 8 5" xfId="2902"/>
    <cellStyle name="Normal 14 2 8 6" xfId="2903"/>
    <cellStyle name="Normal 14 2 9" xfId="2904"/>
    <cellStyle name="Normal 14 3" xfId="2905"/>
    <cellStyle name="Normal 14 3 10" xfId="2906"/>
    <cellStyle name="Normal 14 3 11" xfId="2907"/>
    <cellStyle name="Normal 14 3 12" xfId="2908"/>
    <cellStyle name="Normal 14 3 13" xfId="2909"/>
    <cellStyle name="Normal 14 3 2" xfId="2910"/>
    <cellStyle name="Normal 14 3 2 10" xfId="2911"/>
    <cellStyle name="Normal 14 3 2 11" xfId="2912"/>
    <cellStyle name="Normal 14 3 2 12" xfId="2913"/>
    <cellStyle name="Normal 14 3 2 2" xfId="2914"/>
    <cellStyle name="Normal 14 3 2 2 2" xfId="2915"/>
    <cellStyle name="Normal 14 3 2 2 2 2" xfId="2916"/>
    <cellStyle name="Normal 14 3 2 2 2 2 2" xfId="2917"/>
    <cellStyle name="Normal 14 3 2 2 2 2 3" xfId="2918"/>
    <cellStyle name="Normal 14 3 2 2 2 2 4" xfId="2919"/>
    <cellStyle name="Normal 14 3 2 2 2 2 5" xfId="2920"/>
    <cellStyle name="Normal 14 3 2 2 2 2 6" xfId="2921"/>
    <cellStyle name="Normal 14 3 2 2 2 3" xfId="2922"/>
    <cellStyle name="Normal 14 3 2 2 2 3 2" xfId="2923"/>
    <cellStyle name="Normal 14 3 2 2 2 4" xfId="2924"/>
    <cellStyle name="Normal 14 3 2 2 2 5" xfId="2925"/>
    <cellStyle name="Normal 14 3 2 2 2 6" xfId="2926"/>
    <cellStyle name="Normal 14 3 2 2 2 7" xfId="2927"/>
    <cellStyle name="Normal 14 3 2 2 2 8" xfId="2928"/>
    <cellStyle name="Normal 14 3 2 2 3" xfId="2929"/>
    <cellStyle name="Normal 14 3 2 2 3 2" xfId="2930"/>
    <cellStyle name="Normal 14 3 2 2 3 3" xfId="2931"/>
    <cellStyle name="Normal 14 3 2 2 3 4" xfId="2932"/>
    <cellStyle name="Normal 14 3 2 2 3 5" xfId="2933"/>
    <cellStyle name="Normal 14 3 2 2 3 6" xfId="2934"/>
    <cellStyle name="Normal 14 3 2 2 4" xfId="2935"/>
    <cellStyle name="Normal 14 3 2 2 5" xfId="2936"/>
    <cellStyle name="Normal 14 3 2 2 6" xfId="2937"/>
    <cellStyle name="Normal 14 3 2 2 7" xfId="2938"/>
    <cellStyle name="Normal 14 3 2 2 8" xfId="2939"/>
    <cellStyle name="Normal 14 3 2 3" xfId="2940"/>
    <cellStyle name="Normal 14 3 2 3 2" xfId="2941"/>
    <cellStyle name="Normal 14 3 2 3 2 2" xfId="2942"/>
    <cellStyle name="Normal 14 3 2 3 2 2 2" xfId="2943"/>
    <cellStyle name="Normal 14 3 2 3 2 2 3" xfId="2944"/>
    <cellStyle name="Normal 14 3 2 3 2 2 4" xfId="2945"/>
    <cellStyle name="Normal 14 3 2 3 2 2 5" xfId="2946"/>
    <cellStyle name="Normal 14 3 2 3 2 2 6" xfId="2947"/>
    <cellStyle name="Normal 14 3 2 3 2 3" xfId="2948"/>
    <cellStyle name="Normal 14 3 2 3 2 3 2" xfId="2949"/>
    <cellStyle name="Normal 14 3 2 3 2 4" xfId="2950"/>
    <cellStyle name="Normal 14 3 2 3 2 5" xfId="2951"/>
    <cellStyle name="Normal 14 3 2 3 2 6" xfId="2952"/>
    <cellStyle name="Normal 14 3 2 3 2 7" xfId="2953"/>
    <cellStyle name="Normal 14 3 2 3 2 8" xfId="2954"/>
    <cellStyle name="Normal 14 3 2 3 3" xfId="2955"/>
    <cellStyle name="Normal 14 3 2 3 3 2" xfId="2956"/>
    <cellStyle name="Normal 14 3 2 3 3 3" xfId="2957"/>
    <cellStyle name="Normal 14 3 2 3 3 4" xfId="2958"/>
    <cellStyle name="Normal 14 3 2 3 3 5" xfId="2959"/>
    <cellStyle name="Normal 14 3 2 3 3 6" xfId="2960"/>
    <cellStyle name="Normal 14 3 2 3 4" xfId="2961"/>
    <cellStyle name="Normal 14 3 2 3 5" xfId="2962"/>
    <cellStyle name="Normal 14 3 2 3 6" xfId="2963"/>
    <cellStyle name="Normal 14 3 2 3 7" xfId="2964"/>
    <cellStyle name="Normal 14 3 2 3 8" xfId="2965"/>
    <cellStyle name="Normal 14 3 2 4" xfId="2966"/>
    <cellStyle name="Normal 14 3 2 4 2" xfId="2967"/>
    <cellStyle name="Normal 14 3 2 4 2 2" xfId="2968"/>
    <cellStyle name="Normal 14 3 2 4 2 2 2" xfId="2969"/>
    <cellStyle name="Normal 14 3 2 4 2 2 3" xfId="2970"/>
    <cellStyle name="Normal 14 3 2 4 2 2 4" xfId="2971"/>
    <cellStyle name="Normal 14 3 2 4 2 2 5" xfId="2972"/>
    <cellStyle name="Normal 14 3 2 4 2 2 6" xfId="2973"/>
    <cellStyle name="Normal 14 3 2 4 2 3" xfId="2974"/>
    <cellStyle name="Normal 14 3 2 4 2 3 2" xfId="2975"/>
    <cellStyle name="Normal 14 3 2 4 2 4" xfId="2976"/>
    <cellStyle name="Normal 14 3 2 4 2 5" xfId="2977"/>
    <cellStyle name="Normal 14 3 2 4 2 6" xfId="2978"/>
    <cellStyle name="Normal 14 3 2 4 2 7" xfId="2979"/>
    <cellStyle name="Normal 14 3 2 4 2 8" xfId="2980"/>
    <cellStyle name="Normal 14 3 2 4 3" xfId="2981"/>
    <cellStyle name="Normal 14 3 2 4 3 2" xfId="2982"/>
    <cellStyle name="Normal 14 3 2 4 3 3" xfId="2983"/>
    <cellStyle name="Normal 14 3 2 4 3 4" xfId="2984"/>
    <cellStyle name="Normal 14 3 2 4 3 5" xfId="2985"/>
    <cellStyle name="Normal 14 3 2 4 3 6" xfId="2986"/>
    <cellStyle name="Normal 14 3 2 4 4" xfId="2987"/>
    <cellStyle name="Normal 14 3 2 4 5" xfId="2988"/>
    <cellStyle name="Normal 14 3 2 4 6" xfId="2989"/>
    <cellStyle name="Normal 14 3 2 4 7" xfId="2990"/>
    <cellStyle name="Normal 14 3 2 4 8" xfId="2991"/>
    <cellStyle name="Normal 14 3 2 5" xfId="2992"/>
    <cellStyle name="Normal 14 3 2 5 2" xfId="2993"/>
    <cellStyle name="Normal 14 3 2 5 2 2" xfId="2994"/>
    <cellStyle name="Normal 14 3 2 5 2 2 2" xfId="2995"/>
    <cellStyle name="Normal 14 3 2 5 2 2 3" xfId="2996"/>
    <cellStyle name="Normal 14 3 2 5 2 2 4" xfId="2997"/>
    <cellStyle name="Normal 14 3 2 5 2 2 5" xfId="2998"/>
    <cellStyle name="Normal 14 3 2 5 2 2 6" xfId="2999"/>
    <cellStyle name="Normal 14 3 2 5 2 3" xfId="3000"/>
    <cellStyle name="Normal 14 3 2 5 2 3 2" xfId="3001"/>
    <cellStyle name="Normal 14 3 2 5 2 4" xfId="3002"/>
    <cellStyle name="Normal 14 3 2 5 2 5" xfId="3003"/>
    <cellStyle name="Normal 14 3 2 5 2 6" xfId="3004"/>
    <cellStyle name="Normal 14 3 2 5 2 7" xfId="3005"/>
    <cellStyle name="Normal 14 3 2 5 2 8" xfId="3006"/>
    <cellStyle name="Normal 14 3 2 5 3" xfId="3007"/>
    <cellStyle name="Normal 14 3 2 5 3 2" xfId="3008"/>
    <cellStyle name="Normal 14 3 2 5 3 3" xfId="3009"/>
    <cellStyle name="Normal 14 3 2 5 3 4" xfId="3010"/>
    <cellStyle name="Normal 14 3 2 5 3 5" xfId="3011"/>
    <cellStyle name="Normal 14 3 2 5 3 6" xfId="3012"/>
    <cellStyle name="Normal 14 3 2 5 4" xfId="3013"/>
    <cellStyle name="Normal 14 3 2 5 5" xfId="3014"/>
    <cellStyle name="Normal 14 3 2 5 6" xfId="3015"/>
    <cellStyle name="Normal 14 3 2 5 7" xfId="3016"/>
    <cellStyle name="Normal 14 3 2 5 8" xfId="3017"/>
    <cellStyle name="Normal 14 3 2 6" xfId="3018"/>
    <cellStyle name="Normal 14 3 2 6 2" xfId="3019"/>
    <cellStyle name="Normal 14 3 2 6 2 2" xfId="3020"/>
    <cellStyle name="Normal 14 3 2 6 2 3" xfId="3021"/>
    <cellStyle name="Normal 14 3 2 6 2 4" xfId="3022"/>
    <cellStyle name="Normal 14 3 2 6 2 5" xfId="3023"/>
    <cellStyle name="Normal 14 3 2 6 2 6" xfId="3024"/>
    <cellStyle name="Normal 14 3 2 6 3" xfId="3025"/>
    <cellStyle name="Normal 14 3 2 6 3 2" xfId="3026"/>
    <cellStyle name="Normal 14 3 2 6 4" xfId="3027"/>
    <cellStyle name="Normal 14 3 2 6 5" xfId="3028"/>
    <cellStyle name="Normal 14 3 2 6 6" xfId="3029"/>
    <cellStyle name="Normal 14 3 2 6 7" xfId="3030"/>
    <cellStyle name="Normal 14 3 2 6 8" xfId="3031"/>
    <cellStyle name="Normal 14 3 2 7" xfId="3032"/>
    <cellStyle name="Normal 14 3 2 7 2" xfId="3033"/>
    <cellStyle name="Normal 14 3 2 7 3" xfId="3034"/>
    <cellStyle name="Normal 14 3 2 7 4" xfId="3035"/>
    <cellStyle name="Normal 14 3 2 7 5" xfId="3036"/>
    <cellStyle name="Normal 14 3 2 7 6" xfId="3037"/>
    <cellStyle name="Normal 14 3 2 8" xfId="3038"/>
    <cellStyle name="Normal 14 3 2 9" xfId="3039"/>
    <cellStyle name="Normal 14 3 3" xfId="3040"/>
    <cellStyle name="Normal 14 3 3 2" xfId="3041"/>
    <cellStyle name="Normal 14 3 3 2 2" xfId="3042"/>
    <cellStyle name="Normal 14 3 3 2 2 2" xfId="3043"/>
    <cellStyle name="Normal 14 3 3 2 2 3" xfId="3044"/>
    <cellStyle name="Normal 14 3 3 2 2 4" xfId="3045"/>
    <cellStyle name="Normal 14 3 3 2 2 5" xfId="3046"/>
    <cellStyle name="Normal 14 3 3 2 2 6" xfId="3047"/>
    <cellStyle name="Normal 14 3 3 2 3" xfId="3048"/>
    <cellStyle name="Normal 14 3 3 2 3 2" xfId="3049"/>
    <cellStyle name="Normal 14 3 3 2 4" xfId="3050"/>
    <cellStyle name="Normal 14 3 3 2 5" xfId="3051"/>
    <cellStyle name="Normal 14 3 3 2 6" xfId="3052"/>
    <cellStyle name="Normal 14 3 3 2 7" xfId="3053"/>
    <cellStyle name="Normal 14 3 3 2 8" xfId="3054"/>
    <cellStyle name="Normal 14 3 3 3" xfId="3055"/>
    <cellStyle name="Normal 14 3 3 3 2" xfId="3056"/>
    <cellStyle name="Normal 14 3 3 3 3" xfId="3057"/>
    <cellStyle name="Normal 14 3 3 3 4" xfId="3058"/>
    <cellStyle name="Normal 14 3 3 3 5" xfId="3059"/>
    <cellStyle name="Normal 14 3 3 3 6" xfId="3060"/>
    <cellStyle name="Normal 14 3 3 4" xfId="3061"/>
    <cellStyle name="Normal 14 3 3 5" xfId="3062"/>
    <cellStyle name="Normal 14 3 3 6" xfId="3063"/>
    <cellStyle name="Normal 14 3 3 7" xfId="3064"/>
    <cellStyle name="Normal 14 3 3 8" xfId="3065"/>
    <cellStyle name="Normal 14 3 4" xfId="3066"/>
    <cellStyle name="Normal 14 3 4 2" xfId="3067"/>
    <cellStyle name="Normal 14 3 4 2 2" xfId="3068"/>
    <cellStyle name="Normal 14 3 4 2 2 2" xfId="3069"/>
    <cellStyle name="Normal 14 3 4 2 2 3" xfId="3070"/>
    <cellStyle name="Normal 14 3 4 2 2 4" xfId="3071"/>
    <cellStyle name="Normal 14 3 4 2 2 5" xfId="3072"/>
    <cellStyle name="Normal 14 3 4 2 2 6" xfId="3073"/>
    <cellStyle name="Normal 14 3 4 2 3" xfId="3074"/>
    <cellStyle name="Normal 14 3 4 2 3 2" xfId="3075"/>
    <cellStyle name="Normal 14 3 4 2 4" xfId="3076"/>
    <cellStyle name="Normal 14 3 4 2 5" xfId="3077"/>
    <cellStyle name="Normal 14 3 4 2 6" xfId="3078"/>
    <cellStyle name="Normal 14 3 4 2 7" xfId="3079"/>
    <cellStyle name="Normal 14 3 4 2 8" xfId="3080"/>
    <cellStyle name="Normal 14 3 4 3" xfId="3081"/>
    <cellStyle name="Normal 14 3 4 3 2" xfId="3082"/>
    <cellStyle name="Normal 14 3 4 3 3" xfId="3083"/>
    <cellStyle name="Normal 14 3 4 3 4" xfId="3084"/>
    <cellStyle name="Normal 14 3 4 3 5" xfId="3085"/>
    <cellStyle name="Normal 14 3 4 3 6" xfId="3086"/>
    <cellStyle name="Normal 14 3 4 4" xfId="3087"/>
    <cellStyle name="Normal 14 3 4 5" xfId="3088"/>
    <cellStyle name="Normal 14 3 4 6" xfId="3089"/>
    <cellStyle name="Normal 14 3 4 7" xfId="3090"/>
    <cellStyle name="Normal 14 3 4 8" xfId="3091"/>
    <cellStyle name="Normal 14 3 5" xfId="3092"/>
    <cellStyle name="Normal 14 3 5 2" xfId="3093"/>
    <cellStyle name="Normal 14 3 5 2 2" xfId="3094"/>
    <cellStyle name="Normal 14 3 5 2 2 2" xfId="3095"/>
    <cellStyle name="Normal 14 3 5 2 2 3" xfId="3096"/>
    <cellStyle name="Normal 14 3 5 2 2 4" xfId="3097"/>
    <cellStyle name="Normal 14 3 5 2 2 5" xfId="3098"/>
    <cellStyle name="Normal 14 3 5 2 2 6" xfId="3099"/>
    <cellStyle name="Normal 14 3 5 2 3" xfId="3100"/>
    <cellStyle name="Normal 14 3 5 2 3 2" xfId="3101"/>
    <cellStyle name="Normal 14 3 5 2 4" xfId="3102"/>
    <cellStyle name="Normal 14 3 5 2 5" xfId="3103"/>
    <cellStyle name="Normal 14 3 5 2 6" xfId="3104"/>
    <cellStyle name="Normal 14 3 5 2 7" xfId="3105"/>
    <cellStyle name="Normal 14 3 5 2 8" xfId="3106"/>
    <cellStyle name="Normal 14 3 5 3" xfId="3107"/>
    <cellStyle name="Normal 14 3 5 3 2" xfId="3108"/>
    <cellStyle name="Normal 14 3 5 3 3" xfId="3109"/>
    <cellStyle name="Normal 14 3 5 3 4" xfId="3110"/>
    <cellStyle name="Normal 14 3 5 3 5" xfId="3111"/>
    <cellStyle name="Normal 14 3 5 3 6" xfId="3112"/>
    <cellStyle name="Normal 14 3 5 4" xfId="3113"/>
    <cellStyle name="Normal 14 3 5 5" xfId="3114"/>
    <cellStyle name="Normal 14 3 5 6" xfId="3115"/>
    <cellStyle name="Normal 14 3 5 7" xfId="3116"/>
    <cellStyle name="Normal 14 3 5 8" xfId="3117"/>
    <cellStyle name="Normal 14 3 6" xfId="3118"/>
    <cellStyle name="Normal 14 3 6 2" xfId="3119"/>
    <cellStyle name="Normal 14 3 6 2 2" xfId="3120"/>
    <cellStyle name="Normal 14 3 6 2 2 2" xfId="3121"/>
    <cellStyle name="Normal 14 3 6 2 2 3" xfId="3122"/>
    <cellStyle name="Normal 14 3 6 2 2 4" xfId="3123"/>
    <cellStyle name="Normal 14 3 6 2 2 5" xfId="3124"/>
    <cellStyle name="Normal 14 3 6 2 2 6" xfId="3125"/>
    <cellStyle name="Normal 14 3 6 2 3" xfId="3126"/>
    <cellStyle name="Normal 14 3 6 2 3 2" xfId="3127"/>
    <cellStyle name="Normal 14 3 6 2 4" xfId="3128"/>
    <cellStyle name="Normal 14 3 6 2 5" xfId="3129"/>
    <cellStyle name="Normal 14 3 6 2 6" xfId="3130"/>
    <cellStyle name="Normal 14 3 6 2 7" xfId="3131"/>
    <cellStyle name="Normal 14 3 6 2 8" xfId="3132"/>
    <cellStyle name="Normal 14 3 6 3" xfId="3133"/>
    <cellStyle name="Normal 14 3 6 3 2" xfId="3134"/>
    <cellStyle name="Normal 14 3 6 3 3" xfId="3135"/>
    <cellStyle name="Normal 14 3 6 3 4" xfId="3136"/>
    <cellStyle name="Normal 14 3 6 3 5" xfId="3137"/>
    <cellStyle name="Normal 14 3 6 3 6" xfId="3138"/>
    <cellStyle name="Normal 14 3 6 4" xfId="3139"/>
    <cellStyle name="Normal 14 3 6 5" xfId="3140"/>
    <cellStyle name="Normal 14 3 6 6" xfId="3141"/>
    <cellStyle name="Normal 14 3 6 7" xfId="3142"/>
    <cellStyle name="Normal 14 3 6 8" xfId="3143"/>
    <cellStyle name="Normal 14 3 7" xfId="3144"/>
    <cellStyle name="Normal 14 3 7 2" xfId="3145"/>
    <cellStyle name="Normal 14 3 7 2 2" xfId="3146"/>
    <cellStyle name="Normal 14 3 7 2 3" xfId="3147"/>
    <cellStyle name="Normal 14 3 7 2 4" xfId="3148"/>
    <cellStyle name="Normal 14 3 7 2 5" xfId="3149"/>
    <cellStyle name="Normal 14 3 7 2 6" xfId="3150"/>
    <cellStyle name="Normal 14 3 7 3" xfId="3151"/>
    <cellStyle name="Normal 14 3 7 3 2" xfId="3152"/>
    <cellStyle name="Normal 14 3 7 4" xfId="3153"/>
    <cellStyle name="Normal 14 3 7 5" xfId="3154"/>
    <cellStyle name="Normal 14 3 7 6" xfId="3155"/>
    <cellStyle name="Normal 14 3 7 7" xfId="3156"/>
    <cellStyle name="Normal 14 3 7 8" xfId="3157"/>
    <cellStyle name="Normal 14 3 8" xfId="3158"/>
    <cellStyle name="Normal 14 3 8 2" xfId="3159"/>
    <cellStyle name="Normal 14 3 8 3" xfId="3160"/>
    <cellStyle name="Normal 14 3 8 4" xfId="3161"/>
    <cellStyle name="Normal 14 3 8 5" xfId="3162"/>
    <cellStyle name="Normal 14 3 8 6" xfId="3163"/>
    <cellStyle name="Normal 14 3 9" xfId="3164"/>
    <cellStyle name="Normal 14 4" xfId="3165"/>
    <cellStyle name="Normal 14 4 10" xfId="3166"/>
    <cellStyle name="Normal 14 4 11" xfId="3167"/>
    <cellStyle name="Normal 14 4 12" xfId="3168"/>
    <cellStyle name="Normal 14 4 2" xfId="3169"/>
    <cellStyle name="Normal 14 4 2 2" xfId="3170"/>
    <cellStyle name="Normal 14 4 2 2 2" xfId="3171"/>
    <cellStyle name="Normal 14 4 2 2 2 2" xfId="3172"/>
    <cellStyle name="Normal 14 4 2 2 2 3" xfId="3173"/>
    <cellStyle name="Normal 14 4 2 2 2 4" xfId="3174"/>
    <cellStyle name="Normal 14 4 2 2 2 5" xfId="3175"/>
    <cellStyle name="Normal 14 4 2 2 2 6" xfId="3176"/>
    <cellStyle name="Normal 14 4 2 2 3" xfId="3177"/>
    <cellStyle name="Normal 14 4 2 2 3 2" xfId="3178"/>
    <cellStyle name="Normal 14 4 2 2 4" xfId="3179"/>
    <cellStyle name="Normal 14 4 2 2 5" xfId="3180"/>
    <cellStyle name="Normal 14 4 2 2 6" xfId="3181"/>
    <cellStyle name="Normal 14 4 2 2 7" xfId="3182"/>
    <cellStyle name="Normal 14 4 2 2 8" xfId="3183"/>
    <cellStyle name="Normal 14 4 2 3" xfId="3184"/>
    <cellStyle name="Normal 14 4 2 3 2" xfId="3185"/>
    <cellStyle name="Normal 14 4 2 3 3" xfId="3186"/>
    <cellStyle name="Normal 14 4 2 3 4" xfId="3187"/>
    <cellStyle name="Normal 14 4 2 3 5" xfId="3188"/>
    <cellStyle name="Normal 14 4 2 3 6" xfId="3189"/>
    <cellStyle name="Normal 14 4 2 4" xfId="3190"/>
    <cellStyle name="Normal 14 4 2 5" xfId="3191"/>
    <cellStyle name="Normal 14 4 2 6" xfId="3192"/>
    <cellStyle name="Normal 14 4 2 7" xfId="3193"/>
    <cellStyle name="Normal 14 4 2 8" xfId="3194"/>
    <cellStyle name="Normal 14 4 3" xfId="3195"/>
    <cellStyle name="Normal 14 4 3 2" xfId="3196"/>
    <cellStyle name="Normal 14 4 3 2 2" xfId="3197"/>
    <cellStyle name="Normal 14 4 3 2 2 2" xfId="3198"/>
    <cellStyle name="Normal 14 4 3 2 2 3" xfId="3199"/>
    <cellStyle name="Normal 14 4 3 2 2 4" xfId="3200"/>
    <cellStyle name="Normal 14 4 3 2 2 5" xfId="3201"/>
    <cellStyle name="Normal 14 4 3 2 2 6" xfId="3202"/>
    <cellStyle name="Normal 14 4 3 2 3" xfId="3203"/>
    <cellStyle name="Normal 14 4 3 2 3 2" xfId="3204"/>
    <cellStyle name="Normal 14 4 3 2 4" xfId="3205"/>
    <cellStyle name="Normal 14 4 3 2 5" xfId="3206"/>
    <cellStyle name="Normal 14 4 3 2 6" xfId="3207"/>
    <cellStyle name="Normal 14 4 3 2 7" xfId="3208"/>
    <cellStyle name="Normal 14 4 3 2 8" xfId="3209"/>
    <cellStyle name="Normal 14 4 3 3" xfId="3210"/>
    <cellStyle name="Normal 14 4 3 3 2" xfId="3211"/>
    <cellStyle name="Normal 14 4 3 3 3" xfId="3212"/>
    <cellStyle name="Normal 14 4 3 3 4" xfId="3213"/>
    <cellStyle name="Normal 14 4 3 3 5" xfId="3214"/>
    <cellStyle name="Normal 14 4 3 3 6" xfId="3215"/>
    <cellStyle name="Normal 14 4 3 4" xfId="3216"/>
    <cellStyle name="Normal 14 4 3 5" xfId="3217"/>
    <cellStyle name="Normal 14 4 3 6" xfId="3218"/>
    <cellStyle name="Normal 14 4 3 7" xfId="3219"/>
    <cellStyle name="Normal 14 4 3 8" xfId="3220"/>
    <cellStyle name="Normal 14 4 4" xfId="3221"/>
    <cellStyle name="Normal 14 4 4 2" xfId="3222"/>
    <cellStyle name="Normal 14 4 4 2 2" xfId="3223"/>
    <cellStyle name="Normal 14 4 4 2 2 2" xfId="3224"/>
    <cellStyle name="Normal 14 4 4 2 2 3" xfId="3225"/>
    <cellStyle name="Normal 14 4 4 2 2 4" xfId="3226"/>
    <cellStyle name="Normal 14 4 4 2 2 5" xfId="3227"/>
    <cellStyle name="Normal 14 4 4 2 2 6" xfId="3228"/>
    <cellStyle name="Normal 14 4 4 2 3" xfId="3229"/>
    <cellStyle name="Normal 14 4 4 2 3 2" xfId="3230"/>
    <cellStyle name="Normal 14 4 4 2 4" xfId="3231"/>
    <cellStyle name="Normal 14 4 4 2 5" xfId="3232"/>
    <cellStyle name="Normal 14 4 4 2 6" xfId="3233"/>
    <cellStyle name="Normal 14 4 4 2 7" xfId="3234"/>
    <cellStyle name="Normal 14 4 4 2 8" xfId="3235"/>
    <cellStyle name="Normal 14 4 4 3" xfId="3236"/>
    <cellStyle name="Normal 14 4 4 3 2" xfId="3237"/>
    <cellStyle name="Normal 14 4 4 3 3" xfId="3238"/>
    <cellStyle name="Normal 14 4 4 3 4" xfId="3239"/>
    <cellStyle name="Normal 14 4 4 3 5" xfId="3240"/>
    <cellStyle name="Normal 14 4 4 3 6" xfId="3241"/>
    <cellStyle name="Normal 14 4 4 4" xfId="3242"/>
    <cellStyle name="Normal 14 4 4 5" xfId="3243"/>
    <cellStyle name="Normal 14 4 4 6" xfId="3244"/>
    <cellStyle name="Normal 14 4 4 7" xfId="3245"/>
    <cellStyle name="Normal 14 4 4 8" xfId="3246"/>
    <cellStyle name="Normal 14 4 5" xfId="3247"/>
    <cellStyle name="Normal 14 4 5 2" xfId="3248"/>
    <cellStyle name="Normal 14 4 5 2 2" xfId="3249"/>
    <cellStyle name="Normal 14 4 5 2 2 2" xfId="3250"/>
    <cellStyle name="Normal 14 4 5 2 2 3" xfId="3251"/>
    <cellStyle name="Normal 14 4 5 2 2 4" xfId="3252"/>
    <cellStyle name="Normal 14 4 5 2 2 5" xfId="3253"/>
    <cellStyle name="Normal 14 4 5 2 2 6" xfId="3254"/>
    <cellStyle name="Normal 14 4 5 2 3" xfId="3255"/>
    <cellStyle name="Normal 14 4 5 2 3 2" xfId="3256"/>
    <cellStyle name="Normal 14 4 5 2 4" xfId="3257"/>
    <cellStyle name="Normal 14 4 5 2 5" xfId="3258"/>
    <cellStyle name="Normal 14 4 5 2 6" xfId="3259"/>
    <cellStyle name="Normal 14 4 5 2 7" xfId="3260"/>
    <cellStyle name="Normal 14 4 5 2 8" xfId="3261"/>
    <cellStyle name="Normal 14 4 5 3" xfId="3262"/>
    <cellStyle name="Normal 14 4 5 3 2" xfId="3263"/>
    <cellStyle name="Normal 14 4 5 3 3" xfId="3264"/>
    <cellStyle name="Normal 14 4 5 3 4" xfId="3265"/>
    <cellStyle name="Normal 14 4 5 3 5" xfId="3266"/>
    <cellStyle name="Normal 14 4 5 3 6" xfId="3267"/>
    <cellStyle name="Normal 14 4 5 4" xfId="3268"/>
    <cellStyle name="Normal 14 4 5 5" xfId="3269"/>
    <cellStyle name="Normal 14 4 5 6" xfId="3270"/>
    <cellStyle name="Normal 14 4 5 7" xfId="3271"/>
    <cellStyle name="Normal 14 4 5 8" xfId="3272"/>
    <cellStyle name="Normal 14 4 6" xfId="3273"/>
    <cellStyle name="Normal 14 4 6 2" xfId="3274"/>
    <cellStyle name="Normal 14 4 6 2 2" xfId="3275"/>
    <cellStyle name="Normal 14 4 6 2 3" xfId="3276"/>
    <cellStyle name="Normal 14 4 6 2 4" xfId="3277"/>
    <cellStyle name="Normal 14 4 6 2 5" xfId="3278"/>
    <cellStyle name="Normal 14 4 6 2 6" xfId="3279"/>
    <cellStyle name="Normal 14 4 6 3" xfId="3280"/>
    <cellStyle name="Normal 14 4 6 3 2" xfId="3281"/>
    <cellStyle name="Normal 14 4 6 4" xfId="3282"/>
    <cellStyle name="Normal 14 4 6 5" xfId="3283"/>
    <cellStyle name="Normal 14 4 6 6" xfId="3284"/>
    <cellStyle name="Normal 14 4 6 7" xfId="3285"/>
    <cellStyle name="Normal 14 4 6 8" xfId="3286"/>
    <cellStyle name="Normal 14 4 7" xfId="3287"/>
    <cellStyle name="Normal 14 4 7 2" xfId="3288"/>
    <cellStyle name="Normal 14 4 7 3" xfId="3289"/>
    <cellStyle name="Normal 14 4 7 4" xfId="3290"/>
    <cellStyle name="Normal 14 4 7 5" xfId="3291"/>
    <cellStyle name="Normal 14 4 7 6" xfId="3292"/>
    <cellStyle name="Normal 14 4 8" xfId="3293"/>
    <cellStyle name="Normal 14 4 9" xfId="3294"/>
    <cellStyle name="Normal 14 5" xfId="3295"/>
    <cellStyle name="Normal 14 5 2" xfId="3296"/>
    <cellStyle name="Normal 14 5 2 2" xfId="3297"/>
    <cellStyle name="Normal 14 5 2 2 2" xfId="3298"/>
    <cellStyle name="Normal 14 5 2 2 3" xfId="3299"/>
    <cellStyle name="Normal 14 5 2 2 4" xfId="3300"/>
    <cellStyle name="Normal 14 5 2 2 5" xfId="3301"/>
    <cellStyle name="Normal 14 5 2 2 6" xfId="3302"/>
    <cellStyle name="Normal 14 5 2 3" xfId="3303"/>
    <cellStyle name="Normal 14 5 2 3 2" xfId="3304"/>
    <cellStyle name="Normal 14 5 2 4" xfId="3305"/>
    <cellStyle name="Normal 14 5 2 5" xfId="3306"/>
    <cellStyle name="Normal 14 5 2 6" xfId="3307"/>
    <cellStyle name="Normal 14 5 2 7" xfId="3308"/>
    <cellStyle name="Normal 14 5 2 8" xfId="3309"/>
    <cellStyle name="Normal 14 5 3" xfId="3310"/>
    <cellStyle name="Normal 14 5 3 2" xfId="3311"/>
    <cellStyle name="Normal 14 5 3 3" xfId="3312"/>
    <cellStyle name="Normal 14 5 3 4" xfId="3313"/>
    <cellStyle name="Normal 14 5 3 5" xfId="3314"/>
    <cellStyle name="Normal 14 5 3 6" xfId="3315"/>
    <cellStyle name="Normal 14 5 4" xfId="3316"/>
    <cellStyle name="Normal 14 5 5" xfId="3317"/>
    <cellStyle name="Normal 14 5 6" xfId="3318"/>
    <cellStyle name="Normal 14 5 7" xfId="3319"/>
    <cellStyle name="Normal 14 5 8" xfId="3320"/>
    <cellStyle name="Normal 14 6" xfId="3321"/>
    <cellStyle name="Normal 14 6 2" xfId="3322"/>
    <cellStyle name="Normal 14 6 2 2" xfId="3323"/>
    <cellStyle name="Normal 14 6 2 2 2" xfId="3324"/>
    <cellStyle name="Normal 14 6 2 2 3" xfId="3325"/>
    <cellStyle name="Normal 14 6 2 2 4" xfId="3326"/>
    <cellStyle name="Normal 14 6 2 2 5" xfId="3327"/>
    <cellStyle name="Normal 14 6 2 2 6" xfId="3328"/>
    <cellStyle name="Normal 14 6 2 3" xfId="3329"/>
    <cellStyle name="Normal 14 6 2 3 2" xfId="3330"/>
    <cellStyle name="Normal 14 6 2 4" xfId="3331"/>
    <cellStyle name="Normal 14 6 2 5" xfId="3332"/>
    <cellStyle name="Normal 14 6 2 6" xfId="3333"/>
    <cellStyle name="Normal 14 6 2 7" xfId="3334"/>
    <cellStyle name="Normal 14 6 2 8" xfId="3335"/>
    <cellStyle name="Normal 14 6 3" xfId="3336"/>
    <cellStyle name="Normal 14 6 3 2" xfId="3337"/>
    <cellStyle name="Normal 14 6 3 3" xfId="3338"/>
    <cellStyle name="Normal 14 6 3 4" xfId="3339"/>
    <cellStyle name="Normal 14 6 3 5" xfId="3340"/>
    <cellStyle name="Normal 14 6 3 6" xfId="3341"/>
    <cellStyle name="Normal 14 6 4" xfId="3342"/>
    <cellStyle name="Normal 14 6 5" xfId="3343"/>
    <cellStyle name="Normal 14 6 6" xfId="3344"/>
    <cellStyle name="Normal 14 6 7" xfId="3345"/>
    <cellStyle name="Normal 14 6 8" xfId="3346"/>
    <cellStyle name="Normal 14 7" xfId="3347"/>
    <cellStyle name="Normal 14 7 2" xfId="3348"/>
    <cellStyle name="Normal 14 7 2 2" xfId="3349"/>
    <cellStyle name="Normal 14 7 2 2 2" xfId="3350"/>
    <cellStyle name="Normal 14 7 2 2 3" xfId="3351"/>
    <cellStyle name="Normal 14 7 2 2 4" xfId="3352"/>
    <cellStyle name="Normal 14 7 2 2 5" xfId="3353"/>
    <cellStyle name="Normal 14 7 2 2 6" xfId="3354"/>
    <cellStyle name="Normal 14 7 2 3" xfId="3355"/>
    <cellStyle name="Normal 14 7 2 3 2" xfId="3356"/>
    <cellStyle name="Normal 14 7 2 4" xfId="3357"/>
    <cellStyle name="Normal 14 7 2 5" xfId="3358"/>
    <cellStyle name="Normal 14 7 2 6" xfId="3359"/>
    <cellStyle name="Normal 14 7 2 7" xfId="3360"/>
    <cellStyle name="Normal 14 7 2 8" xfId="3361"/>
    <cellStyle name="Normal 14 7 3" xfId="3362"/>
    <cellStyle name="Normal 14 7 3 2" xfId="3363"/>
    <cellStyle name="Normal 14 7 3 3" xfId="3364"/>
    <cellStyle name="Normal 14 7 3 4" xfId="3365"/>
    <cellStyle name="Normal 14 7 3 5" xfId="3366"/>
    <cellStyle name="Normal 14 7 3 6" xfId="3367"/>
    <cellStyle name="Normal 14 7 4" xfId="3368"/>
    <cellStyle name="Normal 14 7 5" xfId="3369"/>
    <cellStyle name="Normal 14 7 6" xfId="3370"/>
    <cellStyle name="Normal 14 7 7" xfId="3371"/>
    <cellStyle name="Normal 14 7 8" xfId="3372"/>
    <cellStyle name="Normal 14 8" xfId="3373"/>
    <cellStyle name="Normal 14 8 2" xfId="3374"/>
    <cellStyle name="Normal 14 8 2 2" xfId="3375"/>
    <cellStyle name="Normal 14 8 2 2 2" xfId="3376"/>
    <cellStyle name="Normal 14 8 2 2 3" xfId="3377"/>
    <cellStyle name="Normal 14 8 2 2 4" xfId="3378"/>
    <cellStyle name="Normal 14 8 2 2 5" xfId="3379"/>
    <cellStyle name="Normal 14 8 2 2 6" xfId="3380"/>
    <cellStyle name="Normal 14 8 2 3" xfId="3381"/>
    <cellStyle name="Normal 14 8 2 3 2" xfId="3382"/>
    <cellStyle name="Normal 14 8 2 4" xfId="3383"/>
    <cellStyle name="Normal 14 8 2 5" xfId="3384"/>
    <cellStyle name="Normal 14 8 2 6" xfId="3385"/>
    <cellStyle name="Normal 14 8 2 7" xfId="3386"/>
    <cellStyle name="Normal 14 8 2 8" xfId="3387"/>
    <cellStyle name="Normal 14 8 3" xfId="3388"/>
    <cellStyle name="Normal 14 8 3 2" xfId="3389"/>
    <cellStyle name="Normal 14 8 3 3" xfId="3390"/>
    <cellStyle name="Normal 14 8 3 4" xfId="3391"/>
    <cellStyle name="Normal 14 8 3 5" xfId="3392"/>
    <cellStyle name="Normal 14 8 3 6" xfId="3393"/>
    <cellStyle name="Normal 14 8 4" xfId="3394"/>
    <cellStyle name="Normal 14 8 5" xfId="3395"/>
    <cellStyle name="Normal 14 8 6" xfId="3396"/>
    <cellStyle name="Normal 14 8 7" xfId="3397"/>
    <cellStyle name="Normal 14 8 8" xfId="3398"/>
    <cellStyle name="Normal 14 9" xfId="3399"/>
    <cellStyle name="Normal 14 9 2" xfId="3400"/>
    <cellStyle name="Normal 14 9 2 2" xfId="3401"/>
    <cellStyle name="Normal 14 9 2 3" xfId="3402"/>
    <cellStyle name="Normal 14 9 2 4" xfId="3403"/>
    <cellStyle name="Normal 14 9 2 5" xfId="3404"/>
    <cellStyle name="Normal 14 9 2 6" xfId="3405"/>
    <cellStyle name="Normal 14 9 3" xfId="3406"/>
    <cellStyle name="Normal 14 9 3 2" xfId="3407"/>
    <cellStyle name="Normal 14 9 4" xfId="3408"/>
    <cellStyle name="Normal 14 9 5" xfId="3409"/>
    <cellStyle name="Normal 14 9 6" xfId="3410"/>
    <cellStyle name="Normal 14 9 7" xfId="3411"/>
    <cellStyle name="Normal 14 9 8" xfId="3412"/>
    <cellStyle name="Normal 15" xfId="3413"/>
    <cellStyle name="Normal 15 10" xfId="3414"/>
    <cellStyle name="Normal 15 10 2" xfId="3415"/>
    <cellStyle name="Normal 15 10 3" xfId="3416"/>
    <cellStyle name="Normal 15 10 4" xfId="3417"/>
    <cellStyle name="Normal 15 10 5" xfId="3418"/>
    <cellStyle name="Normal 15 10 6" xfId="3419"/>
    <cellStyle name="Normal 15 11" xfId="3420"/>
    <cellStyle name="Normal 15 12" xfId="3421"/>
    <cellStyle name="Normal 15 13" xfId="3422"/>
    <cellStyle name="Normal 15 14" xfId="3423"/>
    <cellStyle name="Normal 15 15" xfId="3424"/>
    <cellStyle name="Normal 15 2" xfId="3425"/>
    <cellStyle name="Normal 15 2 10" xfId="3426"/>
    <cellStyle name="Normal 15 2 11" xfId="3427"/>
    <cellStyle name="Normal 15 2 12" xfId="3428"/>
    <cellStyle name="Normal 15 2 13" xfId="3429"/>
    <cellStyle name="Normal 15 2 2" xfId="3430"/>
    <cellStyle name="Normal 15 2 2 10" xfId="3431"/>
    <cellStyle name="Normal 15 2 2 11" xfId="3432"/>
    <cellStyle name="Normal 15 2 2 12" xfId="3433"/>
    <cellStyle name="Normal 15 2 2 2" xfId="3434"/>
    <cellStyle name="Normal 15 2 2 2 2" xfId="3435"/>
    <cellStyle name="Normal 15 2 2 2 2 2" xfId="3436"/>
    <cellStyle name="Normal 15 2 2 2 2 2 2" xfId="3437"/>
    <cellStyle name="Normal 15 2 2 2 2 2 3" xfId="3438"/>
    <cellStyle name="Normal 15 2 2 2 2 2 4" xfId="3439"/>
    <cellStyle name="Normal 15 2 2 2 2 2 5" xfId="3440"/>
    <cellStyle name="Normal 15 2 2 2 2 2 6" xfId="3441"/>
    <cellStyle name="Normal 15 2 2 2 2 3" xfId="3442"/>
    <cellStyle name="Normal 15 2 2 2 2 3 2" xfId="3443"/>
    <cellStyle name="Normal 15 2 2 2 2 4" xfId="3444"/>
    <cellStyle name="Normal 15 2 2 2 2 5" xfId="3445"/>
    <cellStyle name="Normal 15 2 2 2 2 6" xfId="3446"/>
    <cellStyle name="Normal 15 2 2 2 2 7" xfId="3447"/>
    <cellStyle name="Normal 15 2 2 2 2 8" xfId="3448"/>
    <cellStyle name="Normal 15 2 2 2 3" xfId="3449"/>
    <cellStyle name="Normal 15 2 2 2 3 2" xfId="3450"/>
    <cellStyle name="Normal 15 2 2 2 3 3" xfId="3451"/>
    <cellStyle name="Normal 15 2 2 2 3 4" xfId="3452"/>
    <cellStyle name="Normal 15 2 2 2 3 5" xfId="3453"/>
    <cellStyle name="Normal 15 2 2 2 3 6" xfId="3454"/>
    <cellStyle name="Normal 15 2 2 2 4" xfId="3455"/>
    <cellStyle name="Normal 15 2 2 2 5" xfId="3456"/>
    <cellStyle name="Normal 15 2 2 2 6" xfId="3457"/>
    <cellStyle name="Normal 15 2 2 2 7" xfId="3458"/>
    <cellStyle name="Normal 15 2 2 2 8" xfId="3459"/>
    <cellStyle name="Normal 15 2 2 3" xfId="3460"/>
    <cellStyle name="Normal 15 2 2 3 2" xfId="3461"/>
    <cellStyle name="Normal 15 2 2 3 2 2" xfId="3462"/>
    <cellStyle name="Normal 15 2 2 3 2 2 2" xfId="3463"/>
    <cellStyle name="Normal 15 2 2 3 2 2 3" xfId="3464"/>
    <cellStyle name="Normal 15 2 2 3 2 2 4" xfId="3465"/>
    <cellStyle name="Normal 15 2 2 3 2 2 5" xfId="3466"/>
    <cellStyle name="Normal 15 2 2 3 2 2 6" xfId="3467"/>
    <cellStyle name="Normal 15 2 2 3 2 3" xfId="3468"/>
    <cellStyle name="Normal 15 2 2 3 2 3 2" xfId="3469"/>
    <cellStyle name="Normal 15 2 2 3 2 4" xfId="3470"/>
    <cellStyle name="Normal 15 2 2 3 2 5" xfId="3471"/>
    <cellStyle name="Normal 15 2 2 3 2 6" xfId="3472"/>
    <cellStyle name="Normal 15 2 2 3 2 7" xfId="3473"/>
    <cellStyle name="Normal 15 2 2 3 2 8" xfId="3474"/>
    <cellStyle name="Normal 15 2 2 3 3" xfId="3475"/>
    <cellStyle name="Normal 15 2 2 3 3 2" xfId="3476"/>
    <cellStyle name="Normal 15 2 2 3 3 3" xfId="3477"/>
    <cellStyle name="Normal 15 2 2 3 3 4" xfId="3478"/>
    <cellStyle name="Normal 15 2 2 3 3 5" xfId="3479"/>
    <cellStyle name="Normal 15 2 2 3 3 6" xfId="3480"/>
    <cellStyle name="Normal 15 2 2 3 4" xfId="3481"/>
    <cellStyle name="Normal 15 2 2 3 5" xfId="3482"/>
    <cellStyle name="Normal 15 2 2 3 6" xfId="3483"/>
    <cellStyle name="Normal 15 2 2 3 7" xfId="3484"/>
    <cellStyle name="Normal 15 2 2 3 8" xfId="3485"/>
    <cellStyle name="Normal 15 2 2 4" xfId="3486"/>
    <cellStyle name="Normal 15 2 2 4 2" xfId="3487"/>
    <cellStyle name="Normal 15 2 2 4 2 2" xfId="3488"/>
    <cellStyle name="Normal 15 2 2 4 2 2 2" xfId="3489"/>
    <cellStyle name="Normal 15 2 2 4 2 2 3" xfId="3490"/>
    <cellStyle name="Normal 15 2 2 4 2 2 4" xfId="3491"/>
    <cellStyle name="Normal 15 2 2 4 2 2 5" xfId="3492"/>
    <cellStyle name="Normal 15 2 2 4 2 2 6" xfId="3493"/>
    <cellStyle name="Normal 15 2 2 4 2 3" xfId="3494"/>
    <cellStyle name="Normal 15 2 2 4 2 3 2" xfId="3495"/>
    <cellStyle name="Normal 15 2 2 4 2 4" xfId="3496"/>
    <cellStyle name="Normal 15 2 2 4 2 5" xfId="3497"/>
    <cellStyle name="Normal 15 2 2 4 2 6" xfId="3498"/>
    <cellStyle name="Normal 15 2 2 4 2 7" xfId="3499"/>
    <cellStyle name="Normal 15 2 2 4 2 8" xfId="3500"/>
    <cellStyle name="Normal 15 2 2 4 3" xfId="3501"/>
    <cellStyle name="Normal 15 2 2 4 3 2" xfId="3502"/>
    <cellStyle name="Normal 15 2 2 4 3 3" xfId="3503"/>
    <cellStyle name="Normal 15 2 2 4 3 4" xfId="3504"/>
    <cellStyle name="Normal 15 2 2 4 3 5" xfId="3505"/>
    <cellStyle name="Normal 15 2 2 4 3 6" xfId="3506"/>
    <cellStyle name="Normal 15 2 2 4 4" xfId="3507"/>
    <cellStyle name="Normal 15 2 2 4 5" xfId="3508"/>
    <cellStyle name="Normal 15 2 2 4 6" xfId="3509"/>
    <cellStyle name="Normal 15 2 2 4 7" xfId="3510"/>
    <cellStyle name="Normal 15 2 2 4 8" xfId="3511"/>
    <cellStyle name="Normal 15 2 2 5" xfId="3512"/>
    <cellStyle name="Normal 15 2 2 5 2" xfId="3513"/>
    <cellStyle name="Normal 15 2 2 5 2 2" xfId="3514"/>
    <cellStyle name="Normal 15 2 2 5 2 2 2" xfId="3515"/>
    <cellStyle name="Normal 15 2 2 5 2 2 3" xfId="3516"/>
    <cellStyle name="Normal 15 2 2 5 2 2 4" xfId="3517"/>
    <cellStyle name="Normal 15 2 2 5 2 2 5" xfId="3518"/>
    <cellStyle name="Normal 15 2 2 5 2 2 6" xfId="3519"/>
    <cellStyle name="Normal 15 2 2 5 2 3" xfId="3520"/>
    <cellStyle name="Normal 15 2 2 5 2 3 2" xfId="3521"/>
    <cellStyle name="Normal 15 2 2 5 2 4" xfId="3522"/>
    <cellStyle name="Normal 15 2 2 5 2 5" xfId="3523"/>
    <cellStyle name="Normal 15 2 2 5 2 6" xfId="3524"/>
    <cellStyle name="Normal 15 2 2 5 2 7" xfId="3525"/>
    <cellStyle name="Normal 15 2 2 5 2 8" xfId="3526"/>
    <cellStyle name="Normal 15 2 2 5 3" xfId="3527"/>
    <cellStyle name="Normal 15 2 2 5 3 2" xfId="3528"/>
    <cellStyle name="Normal 15 2 2 5 3 3" xfId="3529"/>
    <cellStyle name="Normal 15 2 2 5 3 4" xfId="3530"/>
    <cellStyle name="Normal 15 2 2 5 3 5" xfId="3531"/>
    <cellStyle name="Normal 15 2 2 5 3 6" xfId="3532"/>
    <cellStyle name="Normal 15 2 2 5 4" xfId="3533"/>
    <cellStyle name="Normal 15 2 2 5 5" xfId="3534"/>
    <cellStyle name="Normal 15 2 2 5 6" xfId="3535"/>
    <cellStyle name="Normal 15 2 2 5 7" xfId="3536"/>
    <cellStyle name="Normal 15 2 2 5 8" xfId="3537"/>
    <cellStyle name="Normal 15 2 2 6" xfId="3538"/>
    <cellStyle name="Normal 15 2 2 6 2" xfId="3539"/>
    <cellStyle name="Normal 15 2 2 6 2 2" xfId="3540"/>
    <cellStyle name="Normal 15 2 2 6 2 3" xfId="3541"/>
    <cellStyle name="Normal 15 2 2 6 2 4" xfId="3542"/>
    <cellStyle name="Normal 15 2 2 6 2 5" xfId="3543"/>
    <cellStyle name="Normal 15 2 2 6 2 6" xfId="3544"/>
    <cellStyle name="Normal 15 2 2 6 3" xfId="3545"/>
    <cellStyle name="Normal 15 2 2 6 3 2" xfId="3546"/>
    <cellStyle name="Normal 15 2 2 6 4" xfId="3547"/>
    <cellStyle name="Normal 15 2 2 6 5" xfId="3548"/>
    <cellStyle name="Normal 15 2 2 6 6" xfId="3549"/>
    <cellStyle name="Normal 15 2 2 6 7" xfId="3550"/>
    <cellStyle name="Normal 15 2 2 6 8" xfId="3551"/>
    <cellStyle name="Normal 15 2 2 7" xfId="3552"/>
    <cellStyle name="Normal 15 2 2 7 2" xfId="3553"/>
    <cellStyle name="Normal 15 2 2 7 3" xfId="3554"/>
    <cellStyle name="Normal 15 2 2 7 4" xfId="3555"/>
    <cellStyle name="Normal 15 2 2 7 5" xfId="3556"/>
    <cellStyle name="Normal 15 2 2 7 6" xfId="3557"/>
    <cellStyle name="Normal 15 2 2 8" xfId="3558"/>
    <cellStyle name="Normal 15 2 2 9" xfId="3559"/>
    <cellStyle name="Normal 15 2 3" xfId="3560"/>
    <cellStyle name="Normal 15 2 3 2" xfId="3561"/>
    <cellStyle name="Normal 15 2 3 2 2" xfId="3562"/>
    <cellStyle name="Normal 15 2 3 2 2 2" xfId="3563"/>
    <cellStyle name="Normal 15 2 3 2 2 3" xfId="3564"/>
    <cellStyle name="Normal 15 2 3 2 2 4" xfId="3565"/>
    <cellStyle name="Normal 15 2 3 2 2 5" xfId="3566"/>
    <cellStyle name="Normal 15 2 3 2 2 6" xfId="3567"/>
    <cellStyle name="Normal 15 2 3 2 3" xfId="3568"/>
    <cellStyle name="Normal 15 2 3 2 3 2" xfId="3569"/>
    <cellStyle name="Normal 15 2 3 2 4" xfId="3570"/>
    <cellStyle name="Normal 15 2 3 2 5" xfId="3571"/>
    <cellStyle name="Normal 15 2 3 2 6" xfId="3572"/>
    <cellStyle name="Normal 15 2 3 2 7" xfId="3573"/>
    <cellStyle name="Normal 15 2 3 2 8" xfId="3574"/>
    <cellStyle name="Normal 15 2 3 3" xfId="3575"/>
    <cellStyle name="Normal 15 2 3 3 2" xfId="3576"/>
    <cellStyle name="Normal 15 2 3 3 3" xfId="3577"/>
    <cellStyle name="Normal 15 2 3 3 4" xfId="3578"/>
    <cellStyle name="Normal 15 2 3 3 5" xfId="3579"/>
    <cellStyle name="Normal 15 2 3 3 6" xfId="3580"/>
    <cellStyle name="Normal 15 2 3 4" xfId="3581"/>
    <cellStyle name="Normal 15 2 3 5" xfId="3582"/>
    <cellStyle name="Normal 15 2 3 6" xfId="3583"/>
    <cellStyle name="Normal 15 2 3 7" xfId="3584"/>
    <cellStyle name="Normal 15 2 3 8" xfId="3585"/>
    <cellStyle name="Normal 15 2 4" xfId="3586"/>
    <cellStyle name="Normal 15 2 4 2" xfId="3587"/>
    <cellStyle name="Normal 15 2 4 2 2" xfId="3588"/>
    <cellStyle name="Normal 15 2 4 2 2 2" xfId="3589"/>
    <cellStyle name="Normal 15 2 4 2 2 3" xfId="3590"/>
    <cellStyle name="Normal 15 2 4 2 2 4" xfId="3591"/>
    <cellStyle name="Normal 15 2 4 2 2 5" xfId="3592"/>
    <cellStyle name="Normal 15 2 4 2 2 6" xfId="3593"/>
    <cellStyle name="Normal 15 2 4 2 3" xfId="3594"/>
    <cellStyle name="Normal 15 2 4 2 3 2" xfId="3595"/>
    <cellStyle name="Normal 15 2 4 2 4" xfId="3596"/>
    <cellStyle name="Normal 15 2 4 2 5" xfId="3597"/>
    <cellStyle name="Normal 15 2 4 2 6" xfId="3598"/>
    <cellStyle name="Normal 15 2 4 2 7" xfId="3599"/>
    <cellStyle name="Normal 15 2 4 2 8" xfId="3600"/>
    <cellStyle name="Normal 15 2 4 3" xfId="3601"/>
    <cellStyle name="Normal 15 2 4 3 2" xfId="3602"/>
    <cellStyle name="Normal 15 2 4 3 3" xfId="3603"/>
    <cellStyle name="Normal 15 2 4 3 4" xfId="3604"/>
    <cellStyle name="Normal 15 2 4 3 5" xfId="3605"/>
    <cellStyle name="Normal 15 2 4 3 6" xfId="3606"/>
    <cellStyle name="Normal 15 2 4 4" xfId="3607"/>
    <cellStyle name="Normal 15 2 4 5" xfId="3608"/>
    <cellStyle name="Normal 15 2 4 6" xfId="3609"/>
    <cellStyle name="Normal 15 2 4 7" xfId="3610"/>
    <cellStyle name="Normal 15 2 4 8" xfId="3611"/>
    <cellStyle name="Normal 15 2 5" xfId="3612"/>
    <cellStyle name="Normal 15 2 5 2" xfId="3613"/>
    <cellStyle name="Normal 15 2 5 2 2" xfId="3614"/>
    <cellStyle name="Normal 15 2 5 2 2 2" xfId="3615"/>
    <cellStyle name="Normal 15 2 5 2 2 3" xfId="3616"/>
    <cellStyle name="Normal 15 2 5 2 2 4" xfId="3617"/>
    <cellStyle name="Normal 15 2 5 2 2 5" xfId="3618"/>
    <cellStyle name="Normal 15 2 5 2 2 6" xfId="3619"/>
    <cellStyle name="Normal 15 2 5 2 3" xfId="3620"/>
    <cellStyle name="Normal 15 2 5 2 3 2" xfId="3621"/>
    <cellStyle name="Normal 15 2 5 2 4" xfId="3622"/>
    <cellStyle name="Normal 15 2 5 2 5" xfId="3623"/>
    <cellStyle name="Normal 15 2 5 2 6" xfId="3624"/>
    <cellStyle name="Normal 15 2 5 2 7" xfId="3625"/>
    <cellStyle name="Normal 15 2 5 2 8" xfId="3626"/>
    <cellStyle name="Normal 15 2 5 3" xfId="3627"/>
    <cellStyle name="Normal 15 2 5 3 2" xfId="3628"/>
    <cellStyle name="Normal 15 2 5 3 3" xfId="3629"/>
    <cellStyle name="Normal 15 2 5 3 4" xfId="3630"/>
    <cellStyle name="Normal 15 2 5 3 5" xfId="3631"/>
    <cellStyle name="Normal 15 2 5 3 6" xfId="3632"/>
    <cellStyle name="Normal 15 2 5 4" xfId="3633"/>
    <cellStyle name="Normal 15 2 5 5" xfId="3634"/>
    <cellStyle name="Normal 15 2 5 6" xfId="3635"/>
    <cellStyle name="Normal 15 2 5 7" xfId="3636"/>
    <cellStyle name="Normal 15 2 5 8" xfId="3637"/>
    <cellStyle name="Normal 15 2 6" xfId="3638"/>
    <cellStyle name="Normal 15 2 6 2" xfId="3639"/>
    <cellStyle name="Normal 15 2 6 2 2" xfId="3640"/>
    <cellStyle name="Normal 15 2 6 2 2 2" xfId="3641"/>
    <cellStyle name="Normal 15 2 6 2 2 3" xfId="3642"/>
    <cellStyle name="Normal 15 2 6 2 2 4" xfId="3643"/>
    <cellStyle name="Normal 15 2 6 2 2 5" xfId="3644"/>
    <cellStyle name="Normal 15 2 6 2 2 6" xfId="3645"/>
    <cellStyle name="Normal 15 2 6 2 3" xfId="3646"/>
    <cellStyle name="Normal 15 2 6 2 3 2" xfId="3647"/>
    <cellStyle name="Normal 15 2 6 2 4" xfId="3648"/>
    <cellStyle name="Normal 15 2 6 2 5" xfId="3649"/>
    <cellStyle name="Normal 15 2 6 2 6" xfId="3650"/>
    <cellStyle name="Normal 15 2 6 2 7" xfId="3651"/>
    <cellStyle name="Normal 15 2 6 2 8" xfId="3652"/>
    <cellStyle name="Normal 15 2 6 3" xfId="3653"/>
    <cellStyle name="Normal 15 2 6 3 2" xfId="3654"/>
    <cellStyle name="Normal 15 2 6 3 3" xfId="3655"/>
    <cellStyle name="Normal 15 2 6 3 4" xfId="3656"/>
    <cellStyle name="Normal 15 2 6 3 5" xfId="3657"/>
    <cellStyle name="Normal 15 2 6 3 6" xfId="3658"/>
    <cellStyle name="Normal 15 2 6 4" xfId="3659"/>
    <cellStyle name="Normal 15 2 6 5" xfId="3660"/>
    <cellStyle name="Normal 15 2 6 6" xfId="3661"/>
    <cellStyle name="Normal 15 2 6 7" xfId="3662"/>
    <cellStyle name="Normal 15 2 6 8" xfId="3663"/>
    <cellStyle name="Normal 15 2 7" xfId="3664"/>
    <cellStyle name="Normal 15 2 7 2" xfId="3665"/>
    <cellStyle name="Normal 15 2 7 2 2" xfId="3666"/>
    <cellStyle name="Normal 15 2 7 2 3" xfId="3667"/>
    <cellStyle name="Normal 15 2 7 2 4" xfId="3668"/>
    <cellStyle name="Normal 15 2 7 2 5" xfId="3669"/>
    <cellStyle name="Normal 15 2 7 2 6" xfId="3670"/>
    <cellStyle name="Normal 15 2 7 3" xfId="3671"/>
    <cellStyle name="Normal 15 2 7 3 2" xfId="3672"/>
    <cellStyle name="Normal 15 2 7 4" xfId="3673"/>
    <cellStyle name="Normal 15 2 7 5" xfId="3674"/>
    <cellStyle name="Normal 15 2 7 6" xfId="3675"/>
    <cellStyle name="Normal 15 2 7 7" xfId="3676"/>
    <cellStyle name="Normal 15 2 7 8" xfId="3677"/>
    <cellStyle name="Normal 15 2 8" xfId="3678"/>
    <cellStyle name="Normal 15 2 8 2" xfId="3679"/>
    <cellStyle name="Normal 15 2 8 3" xfId="3680"/>
    <cellStyle name="Normal 15 2 8 4" xfId="3681"/>
    <cellStyle name="Normal 15 2 8 5" xfId="3682"/>
    <cellStyle name="Normal 15 2 8 6" xfId="3683"/>
    <cellStyle name="Normal 15 2 9" xfId="3684"/>
    <cellStyle name="Normal 15 3" xfId="3685"/>
    <cellStyle name="Normal 15 3 10" xfId="3686"/>
    <cellStyle name="Normal 15 3 11" xfId="3687"/>
    <cellStyle name="Normal 15 3 12" xfId="3688"/>
    <cellStyle name="Normal 15 3 13" xfId="3689"/>
    <cellStyle name="Normal 15 3 2" xfId="3690"/>
    <cellStyle name="Normal 15 3 2 10" xfId="3691"/>
    <cellStyle name="Normal 15 3 2 11" xfId="3692"/>
    <cellStyle name="Normal 15 3 2 12" xfId="3693"/>
    <cellStyle name="Normal 15 3 2 2" xfId="3694"/>
    <cellStyle name="Normal 15 3 2 2 2" xfId="3695"/>
    <cellStyle name="Normal 15 3 2 2 2 2" xfId="3696"/>
    <cellStyle name="Normal 15 3 2 2 2 2 2" xfId="3697"/>
    <cellStyle name="Normal 15 3 2 2 2 2 3" xfId="3698"/>
    <cellStyle name="Normal 15 3 2 2 2 2 4" xfId="3699"/>
    <cellStyle name="Normal 15 3 2 2 2 2 5" xfId="3700"/>
    <cellStyle name="Normal 15 3 2 2 2 2 6" xfId="3701"/>
    <cellStyle name="Normal 15 3 2 2 2 3" xfId="3702"/>
    <cellStyle name="Normal 15 3 2 2 2 3 2" xfId="3703"/>
    <cellStyle name="Normal 15 3 2 2 2 4" xfId="3704"/>
    <cellStyle name="Normal 15 3 2 2 2 5" xfId="3705"/>
    <cellStyle name="Normal 15 3 2 2 2 6" xfId="3706"/>
    <cellStyle name="Normal 15 3 2 2 2 7" xfId="3707"/>
    <cellStyle name="Normal 15 3 2 2 2 8" xfId="3708"/>
    <cellStyle name="Normal 15 3 2 2 3" xfId="3709"/>
    <cellStyle name="Normal 15 3 2 2 3 2" xfId="3710"/>
    <cellStyle name="Normal 15 3 2 2 3 3" xfId="3711"/>
    <cellStyle name="Normal 15 3 2 2 3 4" xfId="3712"/>
    <cellStyle name="Normal 15 3 2 2 3 5" xfId="3713"/>
    <cellStyle name="Normal 15 3 2 2 3 6" xfId="3714"/>
    <cellStyle name="Normal 15 3 2 2 4" xfId="3715"/>
    <cellStyle name="Normal 15 3 2 2 5" xfId="3716"/>
    <cellStyle name="Normal 15 3 2 2 6" xfId="3717"/>
    <cellStyle name="Normal 15 3 2 2 7" xfId="3718"/>
    <cellStyle name="Normal 15 3 2 2 8" xfId="3719"/>
    <cellStyle name="Normal 15 3 2 3" xfId="3720"/>
    <cellStyle name="Normal 15 3 2 3 2" xfId="3721"/>
    <cellStyle name="Normal 15 3 2 3 2 2" xfId="3722"/>
    <cellStyle name="Normal 15 3 2 3 2 2 2" xfId="3723"/>
    <cellStyle name="Normal 15 3 2 3 2 2 3" xfId="3724"/>
    <cellStyle name="Normal 15 3 2 3 2 2 4" xfId="3725"/>
    <cellStyle name="Normal 15 3 2 3 2 2 5" xfId="3726"/>
    <cellStyle name="Normal 15 3 2 3 2 2 6" xfId="3727"/>
    <cellStyle name="Normal 15 3 2 3 2 3" xfId="3728"/>
    <cellStyle name="Normal 15 3 2 3 2 3 2" xfId="3729"/>
    <cellStyle name="Normal 15 3 2 3 2 4" xfId="3730"/>
    <cellStyle name="Normal 15 3 2 3 2 5" xfId="3731"/>
    <cellStyle name="Normal 15 3 2 3 2 6" xfId="3732"/>
    <cellStyle name="Normal 15 3 2 3 2 7" xfId="3733"/>
    <cellStyle name="Normal 15 3 2 3 2 8" xfId="3734"/>
    <cellStyle name="Normal 15 3 2 3 3" xfId="3735"/>
    <cellStyle name="Normal 15 3 2 3 3 2" xfId="3736"/>
    <cellStyle name="Normal 15 3 2 3 3 3" xfId="3737"/>
    <cellStyle name="Normal 15 3 2 3 3 4" xfId="3738"/>
    <cellStyle name="Normal 15 3 2 3 3 5" xfId="3739"/>
    <cellStyle name="Normal 15 3 2 3 3 6" xfId="3740"/>
    <cellStyle name="Normal 15 3 2 3 4" xfId="3741"/>
    <cellStyle name="Normal 15 3 2 3 5" xfId="3742"/>
    <cellStyle name="Normal 15 3 2 3 6" xfId="3743"/>
    <cellStyle name="Normal 15 3 2 3 7" xfId="3744"/>
    <cellStyle name="Normal 15 3 2 3 8" xfId="3745"/>
    <cellStyle name="Normal 15 3 2 4" xfId="3746"/>
    <cellStyle name="Normal 15 3 2 4 2" xfId="3747"/>
    <cellStyle name="Normal 15 3 2 4 2 2" xfId="3748"/>
    <cellStyle name="Normal 15 3 2 4 2 2 2" xfId="3749"/>
    <cellStyle name="Normal 15 3 2 4 2 2 3" xfId="3750"/>
    <cellStyle name="Normal 15 3 2 4 2 2 4" xfId="3751"/>
    <cellStyle name="Normal 15 3 2 4 2 2 5" xfId="3752"/>
    <cellStyle name="Normal 15 3 2 4 2 2 6" xfId="3753"/>
    <cellStyle name="Normal 15 3 2 4 2 3" xfId="3754"/>
    <cellStyle name="Normal 15 3 2 4 2 3 2" xfId="3755"/>
    <cellStyle name="Normal 15 3 2 4 2 4" xfId="3756"/>
    <cellStyle name="Normal 15 3 2 4 2 5" xfId="3757"/>
    <cellStyle name="Normal 15 3 2 4 2 6" xfId="3758"/>
    <cellStyle name="Normal 15 3 2 4 2 7" xfId="3759"/>
    <cellStyle name="Normal 15 3 2 4 2 8" xfId="3760"/>
    <cellStyle name="Normal 15 3 2 4 3" xfId="3761"/>
    <cellStyle name="Normal 15 3 2 4 3 2" xfId="3762"/>
    <cellStyle name="Normal 15 3 2 4 3 3" xfId="3763"/>
    <cellStyle name="Normal 15 3 2 4 3 4" xfId="3764"/>
    <cellStyle name="Normal 15 3 2 4 3 5" xfId="3765"/>
    <cellStyle name="Normal 15 3 2 4 3 6" xfId="3766"/>
    <cellStyle name="Normal 15 3 2 4 4" xfId="3767"/>
    <cellStyle name="Normal 15 3 2 4 5" xfId="3768"/>
    <cellStyle name="Normal 15 3 2 4 6" xfId="3769"/>
    <cellStyle name="Normal 15 3 2 4 7" xfId="3770"/>
    <cellStyle name="Normal 15 3 2 4 8" xfId="3771"/>
    <cellStyle name="Normal 15 3 2 5" xfId="3772"/>
    <cellStyle name="Normal 15 3 2 5 2" xfId="3773"/>
    <cellStyle name="Normal 15 3 2 5 2 2" xfId="3774"/>
    <cellStyle name="Normal 15 3 2 5 2 2 2" xfId="3775"/>
    <cellStyle name="Normal 15 3 2 5 2 2 3" xfId="3776"/>
    <cellStyle name="Normal 15 3 2 5 2 2 4" xfId="3777"/>
    <cellStyle name="Normal 15 3 2 5 2 2 5" xfId="3778"/>
    <cellStyle name="Normal 15 3 2 5 2 2 6" xfId="3779"/>
    <cellStyle name="Normal 15 3 2 5 2 3" xfId="3780"/>
    <cellStyle name="Normal 15 3 2 5 2 3 2" xfId="3781"/>
    <cellStyle name="Normal 15 3 2 5 2 4" xfId="3782"/>
    <cellStyle name="Normal 15 3 2 5 2 5" xfId="3783"/>
    <cellStyle name="Normal 15 3 2 5 2 6" xfId="3784"/>
    <cellStyle name="Normal 15 3 2 5 2 7" xfId="3785"/>
    <cellStyle name="Normal 15 3 2 5 2 8" xfId="3786"/>
    <cellStyle name="Normal 15 3 2 5 3" xfId="3787"/>
    <cellStyle name="Normal 15 3 2 5 3 2" xfId="3788"/>
    <cellStyle name="Normal 15 3 2 5 3 3" xfId="3789"/>
    <cellStyle name="Normal 15 3 2 5 3 4" xfId="3790"/>
    <cellStyle name="Normal 15 3 2 5 3 5" xfId="3791"/>
    <cellStyle name="Normal 15 3 2 5 3 6" xfId="3792"/>
    <cellStyle name="Normal 15 3 2 5 4" xfId="3793"/>
    <cellStyle name="Normal 15 3 2 5 5" xfId="3794"/>
    <cellStyle name="Normal 15 3 2 5 6" xfId="3795"/>
    <cellStyle name="Normal 15 3 2 5 7" xfId="3796"/>
    <cellStyle name="Normal 15 3 2 5 8" xfId="3797"/>
    <cellStyle name="Normal 15 3 2 6" xfId="3798"/>
    <cellStyle name="Normal 15 3 2 6 2" xfId="3799"/>
    <cellStyle name="Normal 15 3 2 6 2 2" xfId="3800"/>
    <cellStyle name="Normal 15 3 2 6 2 3" xfId="3801"/>
    <cellStyle name="Normal 15 3 2 6 2 4" xfId="3802"/>
    <cellStyle name="Normal 15 3 2 6 2 5" xfId="3803"/>
    <cellStyle name="Normal 15 3 2 6 2 6" xfId="3804"/>
    <cellStyle name="Normal 15 3 2 6 3" xfId="3805"/>
    <cellStyle name="Normal 15 3 2 6 3 2" xfId="3806"/>
    <cellStyle name="Normal 15 3 2 6 4" xfId="3807"/>
    <cellStyle name="Normal 15 3 2 6 5" xfId="3808"/>
    <cellStyle name="Normal 15 3 2 6 6" xfId="3809"/>
    <cellStyle name="Normal 15 3 2 6 7" xfId="3810"/>
    <cellStyle name="Normal 15 3 2 6 8" xfId="3811"/>
    <cellStyle name="Normal 15 3 2 7" xfId="3812"/>
    <cellStyle name="Normal 15 3 2 7 2" xfId="3813"/>
    <cellStyle name="Normal 15 3 2 7 3" xfId="3814"/>
    <cellStyle name="Normal 15 3 2 7 4" xfId="3815"/>
    <cellStyle name="Normal 15 3 2 7 5" xfId="3816"/>
    <cellStyle name="Normal 15 3 2 7 6" xfId="3817"/>
    <cellStyle name="Normal 15 3 2 8" xfId="3818"/>
    <cellStyle name="Normal 15 3 2 9" xfId="3819"/>
    <cellStyle name="Normal 15 3 3" xfId="3820"/>
    <cellStyle name="Normal 15 3 3 2" xfId="3821"/>
    <cellStyle name="Normal 15 3 3 2 2" xfId="3822"/>
    <cellStyle name="Normal 15 3 3 2 2 2" xfId="3823"/>
    <cellStyle name="Normal 15 3 3 2 2 3" xfId="3824"/>
    <cellStyle name="Normal 15 3 3 2 2 4" xfId="3825"/>
    <cellStyle name="Normal 15 3 3 2 2 5" xfId="3826"/>
    <cellStyle name="Normal 15 3 3 2 2 6" xfId="3827"/>
    <cellStyle name="Normal 15 3 3 2 3" xfId="3828"/>
    <cellStyle name="Normal 15 3 3 2 3 2" xfId="3829"/>
    <cellStyle name="Normal 15 3 3 2 4" xfId="3830"/>
    <cellStyle name="Normal 15 3 3 2 5" xfId="3831"/>
    <cellStyle name="Normal 15 3 3 2 6" xfId="3832"/>
    <cellStyle name="Normal 15 3 3 2 7" xfId="3833"/>
    <cellStyle name="Normal 15 3 3 2 8" xfId="3834"/>
    <cellStyle name="Normal 15 3 3 3" xfId="3835"/>
    <cellStyle name="Normal 15 3 3 3 2" xfId="3836"/>
    <cellStyle name="Normal 15 3 3 3 3" xfId="3837"/>
    <cellStyle name="Normal 15 3 3 3 4" xfId="3838"/>
    <cellStyle name="Normal 15 3 3 3 5" xfId="3839"/>
    <cellStyle name="Normal 15 3 3 3 6" xfId="3840"/>
    <cellStyle name="Normal 15 3 3 4" xfId="3841"/>
    <cellStyle name="Normal 15 3 3 5" xfId="3842"/>
    <cellStyle name="Normal 15 3 3 6" xfId="3843"/>
    <cellStyle name="Normal 15 3 3 7" xfId="3844"/>
    <cellStyle name="Normal 15 3 3 8" xfId="3845"/>
    <cellStyle name="Normal 15 3 4" xfId="3846"/>
    <cellStyle name="Normal 15 3 4 2" xfId="3847"/>
    <cellStyle name="Normal 15 3 4 2 2" xfId="3848"/>
    <cellStyle name="Normal 15 3 4 2 2 2" xfId="3849"/>
    <cellStyle name="Normal 15 3 4 2 2 3" xfId="3850"/>
    <cellStyle name="Normal 15 3 4 2 2 4" xfId="3851"/>
    <cellStyle name="Normal 15 3 4 2 2 5" xfId="3852"/>
    <cellStyle name="Normal 15 3 4 2 2 6" xfId="3853"/>
    <cellStyle name="Normal 15 3 4 2 3" xfId="3854"/>
    <cellStyle name="Normal 15 3 4 2 3 2" xfId="3855"/>
    <cellStyle name="Normal 15 3 4 2 4" xfId="3856"/>
    <cellStyle name="Normal 15 3 4 2 5" xfId="3857"/>
    <cellStyle name="Normal 15 3 4 2 6" xfId="3858"/>
    <cellStyle name="Normal 15 3 4 2 7" xfId="3859"/>
    <cellStyle name="Normal 15 3 4 2 8" xfId="3860"/>
    <cellStyle name="Normal 15 3 4 3" xfId="3861"/>
    <cellStyle name="Normal 15 3 4 3 2" xfId="3862"/>
    <cellStyle name="Normal 15 3 4 3 3" xfId="3863"/>
    <cellStyle name="Normal 15 3 4 3 4" xfId="3864"/>
    <cellStyle name="Normal 15 3 4 3 5" xfId="3865"/>
    <cellStyle name="Normal 15 3 4 3 6" xfId="3866"/>
    <cellStyle name="Normal 15 3 4 4" xfId="3867"/>
    <cellStyle name="Normal 15 3 4 5" xfId="3868"/>
    <cellStyle name="Normal 15 3 4 6" xfId="3869"/>
    <cellStyle name="Normal 15 3 4 7" xfId="3870"/>
    <cellStyle name="Normal 15 3 4 8" xfId="3871"/>
    <cellStyle name="Normal 15 3 5" xfId="3872"/>
    <cellStyle name="Normal 15 3 5 2" xfId="3873"/>
    <cellStyle name="Normal 15 3 5 2 2" xfId="3874"/>
    <cellStyle name="Normal 15 3 5 2 2 2" xfId="3875"/>
    <cellStyle name="Normal 15 3 5 2 2 3" xfId="3876"/>
    <cellStyle name="Normal 15 3 5 2 2 4" xfId="3877"/>
    <cellStyle name="Normal 15 3 5 2 2 5" xfId="3878"/>
    <cellStyle name="Normal 15 3 5 2 2 6" xfId="3879"/>
    <cellStyle name="Normal 15 3 5 2 3" xfId="3880"/>
    <cellStyle name="Normal 15 3 5 2 3 2" xfId="3881"/>
    <cellStyle name="Normal 15 3 5 2 4" xfId="3882"/>
    <cellStyle name="Normal 15 3 5 2 5" xfId="3883"/>
    <cellStyle name="Normal 15 3 5 2 6" xfId="3884"/>
    <cellStyle name="Normal 15 3 5 2 7" xfId="3885"/>
    <cellStyle name="Normal 15 3 5 2 8" xfId="3886"/>
    <cellStyle name="Normal 15 3 5 3" xfId="3887"/>
    <cellStyle name="Normal 15 3 5 3 2" xfId="3888"/>
    <cellStyle name="Normal 15 3 5 3 3" xfId="3889"/>
    <cellStyle name="Normal 15 3 5 3 4" xfId="3890"/>
    <cellStyle name="Normal 15 3 5 3 5" xfId="3891"/>
    <cellStyle name="Normal 15 3 5 3 6" xfId="3892"/>
    <cellStyle name="Normal 15 3 5 4" xfId="3893"/>
    <cellStyle name="Normal 15 3 5 5" xfId="3894"/>
    <cellStyle name="Normal 15 3 5 6" xfId="3895"/>
    <cellStyle name="Normal 15 3 5 7" xfId="3896"/>
    <cellStyle name="Normal 15 3 5 8" xfId="3897"/>
    <cellStyle name="Normal 15 3 6" xfId="3898"/>
    <cellStyle name="Normal 15 3 6 2" xfId="3899"/>
    <cellStyle name="Normal 15 3 6 2 2" xfId="3900"/>
    <cellStyle name="Normal 15 3 6 2 2 2" xfId="3901"/>
    <cellStyle name="Normal 15 3 6 2 2 3" xfId="3902"/>
    <cellStyle name="Normal 15 3 6 2 2 4" xfId="3903"/>
    <cellStyle name="Normal 15 3 6 2 2 5" xfId="3904"/>
    <cellStyle name="Normal 15 3 6 2 2 6" xfId="3905"/>
    <cellStyle name="Normal 15 3 6 2 3" xfId="3906"/>
    <cellStyle name="Normal 15 3 6 2 3 2" xfId="3907"/>
    <cellStyle name="Normal 15 3 6 2 4" xfId="3908"/>
    <cellStyle name="Normal 15 3 6 2 5" xfId="3909"/>
    <cellStyle name="Normal 15 3 6 2 6" xfId="3910"/>
    <cellStyle name="Normal 15 3 6 2 7" xfId="3911"/>
    <cellStyle name="Normal 15 3 6 2 8" xfId="3912"/>
    <cellStyle name="Normal 15 3 6 3" xfId="3913"/>
    <cellStyle name="Normal 15 3 6 3 2" xfId="3914"/>
    <cellStyle name="Normal 15 3 6 3 3" xfId="3915"/>
    <cellStyle name="Normal 15 3 6 3 4" xfId="3916"/>
    <cellStyle name="Normal 15 3 6 3 5" xfId="3917"/>
    <cellStyle name="Normal 15 3 6 3 6" xfId="3918"/>
    <cellStyle name="Normal 15 3 6 4" xfId="3919"/>
    <cellStyle name="Normal 15 3 6 5" xfId="3920"/>
    <cellStyle name="Normal 15 3 6 6" xfId="3921"/>
    <cellStyle name="Normal 15 3 6 7" xfId="3922"/>
    <cellStyle name="Normal 15 3 6 8" xfId="3923"/>
    <cellStyle name="Normal 15 3 7" xfId="3924"/>
    <cellStyle name="Normal 15 3 7 2" xfId="3925"/>
    <cellStyle name="Normal 15 3 7 2 2" xfId="3926"/>
    <cellStyle name="Normal 15 3 7 2 3" xfId="3927"/>
    <cellStyle name="Normal 15 3 7 2 4" xfId="3928"/>
    <cellStyle name="Normal 15 3 7 2 5" xfId="3929"/>
    <cellStyle name="Normal 15 3 7 2 6" xfId="3930"/>
    <cellStyle name="Normal 15 3 7 3" xfId="3931"/>
    <cellStyle name="Normal 15 3 7 3 2" xfId="3932"/>
    <cellStyle name="Normal 15 3 7 4" xfId="3933"/>
    <cellStyle name="Normal 15 3 7 5" xfId="3934"/>
    <cellStyle name="Normal 15 3 7 6" xfId="3935"/>
    <cellStyle name="Normal 15 3 7 7" xfId="3936"/>
    <cellStyle name="Normal 15 3 7 8" xfId="3937"/>
    <cellStyle name="Normal 15 3 8" xfId="3938"/>
    <cellStyle name="Normal 15 3 8 2" xfId="3939"/>
    <cellStyle name="Normal 15 3 8 3" xfId="3940"/>
    <cellStyle name="Normal 15 3 8 4" xfId="3941"/>
    <cellStyle name="Normal 15 3 8 5" xfId="3942"/>
    <cellStyle name="Normal 15 3 8 6" xfId="3943"/>
    <cellStyle name="Normal 15 3 9" xfId="3944"/>
    <cellStyle name="Normal 15 4" xfId="3945"/>
    <cellStyle name="Normal 15 4 10" xfId="3946"/>
    <cellStyle name="Normal 15 4 11" xfId="3947"/>
    <cellStyle name="Normal 15 4 12" xfId="3948"/>
    <cellStyle name="Normal 15 4 2" xfId="3949"/>
    <cellStyle name="Normal 15 4 2 2" xfId="3950"/>
    <cellStyle name="Normal 15 4 2 2 2" xfId="3951"/>
    <cellStyle name="Normal 15 4 2 2 2 2" xfId="3952"/>
    <cellStyle name="Normal 15 4 2 2 2 3" xfId="3953"/>
    <cellStyle name="Normal 15 4 2 2 2 4" xfId="3954"/>
    <cellStyle name="Normal 15 4 2 2 2 5" xfId="3955"/>
    <cellStyle name="Normal 15 4 2 2 2 6" xfId="3956"/>
    <cellStyle name="Normal 15 4 2 2 3" xfId="3957"/>
    <cellStyle name="Normal 15 4 2 2 3 2" xfId="3958"/>
    <cellStyle name="Normal 15 4 2 2 4" xfId="3959"/>
    <cellStyle name="Normal 15 4 2 2 5" xfId="3960"/>
    <cellStyle name="Normal 15 4 2 2 6" xfId="3961"/>
    <cellStyle name="Normal 15 4 2 2 7" xfId="3962"/>
    <cellStyle name="Normal 15 4 2 2 8" xfId="3963"/>
    <cellStyle name="Normal 15 4 2 3" xfId="3964"/>
    <cellStyle name="Normal 15 4 2 3 2" xfId="3965"/>
    <cellStyle name="Normal 15 4 2 3 3" xfId="3966"/>
    <cellStyle name="Normal 15 4 2 3 4" xfId="3967"/>
    <cellStyle name="Normal 15 4 2 3 5" xfId="3968"/>
    <cellStyle name="Normal 15 4 2 3 6" xfId="3969"/>
    <cellStyle name="Normal 15 4 2 4" xfId="3970"/>
    <cellStyle name="Normal 15 4 2 5" xfId="3971"/>
    <cellStyle name="Normal 15 4 2 6" xfId="3972"/>
    <cellStyle name="Normal 15 4 2 7" xfId="3973"/>
    <cellStyle name="Normal 15 4 2 8" xfId="3974"/>
    <cellStyle name="Normal 15 4 3" xfId="3975"/>
    <cellStyle name="Normal 15 4 3 2" xfId="3976"/>
    <cellStyle name="Normal 15 4 3 2 2" xfId="3977"/>
    <cellStyle name="Normal 15 4 3 2 2 2" xfId="3978"/>
    <cellStyle name="Normal 15 4 3 2 2 3" xfId="3979"/>
    <cellStyle name="Normal 15 4 3 2 2 4" xfId="3980"/>
    <cellStyle name="Normal 15 4 3 2 2 5" xfId="3981"/>
    <cellStyle name="Normal 15 4 3 2 2 6" xfId="3982"/>
    <cellStyle name="Normal 15 4 3 2 3" xfId="3983"/>
    <cellStyle name="Normal 15 4 3 2 3 2" xfId="3984"/>
    <cellStyle name="Normal 15 4 3 2 4" xfId="3985"/>
    <cellStyle name="Normal 15 4 3 2 5" xfId="3986"/>
    <cellStyle name="Normal 15 4 3 2 6" xfId="3987"/>
    <cellStyle name="Normal 15 4 3 2 7" xfId="3988"/>
    <cellStyle name="Normal 15 4 3 2 8" xfId="3989"/>
    <cellStyle name="Normal 15 4 3 3" xfId="3990"/>
    <cellStyle name="Normal 15 4 3 3 2" xfId="3991"/>
    <cellStyle name="Normal 15 4 3 3 3" xfId="3992"/>
    <cellStyle name="Normal 15 4 3 3 4" xfId="3993"/>
    <cellStyle name="Normal 15 4 3 3 5" xfId="3994"/>
    <cellStyle name="Normal 15 4 3 3 6" xfId="3995"/>
    <cellStyle name="Normal 15 4 3 4" xfId="3996"/>
    <cellStyle name="Normal 15 4 3 5" xfId="3997"/>
    <cellStyle name="Normal 15 4 3 6" xfId="3998"/>
    <cellStyle name="Normal 15 4 3 7" xfId="3999"/>
    <cellStyle name="Normal 15 4 3 8" xfId="4000"/>
    <cellStyle name="Normal 15 4 4" xfId="4001"/>
    <cellStyle name="Normal 15 4 4 2" xfId="4002"/>
    <cellStyle name="Normal 15 4 4 2 2" xfId="4003"/>
    <cellStyle name="Normal 15 4 4 2 2 2" xfId="4004"/>
    <cellStyle name="Normal 15 4 4 2 2 3" xfId="4005"/>
    <cellStyle name="Normal 15 4 4 2 2 4" xfId="4006"/>
    <cellStyle name="Normal 15 4 4 2 2 5" xfId="4007"/>
    <cellStyle name="Normal 15 4 4 2 2 6" xfId="4008"/>
    <cellStyle name="Normal 15 4 4 2 3" xfId="4009"/>
    <cellStyle name="Normal 15 4 4 2 3 2" xfId="4010"/>
    <cellStyle name="Normal 15 4 4 2 4" xfId="4011"/>
    <cellStyle name="Normal 15 4 4 2 5" xfId="4012"/>
    <cellStyle name="Normal 15 4 4 2 6" xfId="4013"/>
    <cellStyle name="Normal 15 4 4 2 7" xfId="4014"/>
    <cellStyle name="Normal 15 4 4 2 8" xfId="4015"/>
    <cellStyle name="Normal 15 4 4 3" xfId="4016"/>
    <cellStyle name="Normal 15 4 4 3 2" xfId="4017"/>
    <cellStyle name="Normal 15 4 4 3 3" xfId="4018"/>
    <cellStyle name="Normal 15 4 4 3 4" xfId="4019"/>
    <cellStyle name="Normal 15 4 4 3 5" xfId="4020"/>
    <cellStyle name="Normal 15 4 4 3 6" xfId="4021"/>
    <cellStyle name="Normal 15 4 4 4" xfId="4022"/>
    <cellStyle name="Normal 15 4 4 5" xfId="4023"/>
    <cellStyle name="Normal 15 4 4 6" xfId="4024"/>
    <cellStyle name="Normal 15 4 4 7" xfId="4025"/>
    <cellStyle name="Normal 15 4 4 8" xfId="4026"/>
    <cellStyle name="Normal 15 4 5" xfId="4027"/>
    <cellStyle name="Normal 15 4 5 2" xfId="4028"/>
    <cellStyle name="Normal 15 4 5 2 2" xfId="4029"/>
    <cellStyle name="Normal 15 4 5 2 2 2" xfId="4030"/>
    <cellStyle name="Normal 15 4 5 2 2 3" xfId="4031"/>
    <cellStyle name="Normal 15 4 5 2 2 4" xfId="4032"/>
    <cellStyle name="Normal 15 4 5 2 2 5" xfId="4033"/>
    <cellStyle name="Normal 15 4 5 2 2 6" xfId="4034"/>
    <cellStyle name="Normal 15 4 5 2 3" xfId="4035"/>
    <cellStyle name="Normal 15 4 5 2 3 2" xfId="4036"/>
    <cellStyle name="Normal 15 4 5 2 4" xfId="4037"/>
    <cellStyle name="Normal 15 4 5 2 5" xfId="4038"/>
    <cellStyle name="Normal 15 4 5 2 6" xfId="4039"/>
    <cellStyle name="Normal 15 4 5 2 7" xfId="4040"/>
    <cellStyle name="Normal 15 4 5 2 8" xfId="4041"/>
    <cellStyle name="Normal 15 4 5 3" xfId="4042"/>
    <cellStyle name="Normal 15 4 5 3 2" xfId="4043"/>
    <cellStyle name="Normal 15 4 5 3 3" xfId="4044"/>
    <cellStyle name="Normal 15 4 5 3 4" xfId="4045"/>
    <cellStyle name="Normal 15 4 5 3 5" xfId="4046"/>
    <cellStyle name="Normal 15 4 5 3 6" xfId="4047"/>
    <cellStyle name="Normal 15 4 5 4" xfId="4048"/>
    <cellStyle name="Normal 15 4 5 5" xfId="4049"/>
    <cellStyle name="Normal 15 4 5 6" xfId="4050"/>
    <cellStyle name="Normal 15 4 5 7" xfId="4051"/>
    <cellStyle name="Normal 15 4 5 8" xfId="4052"/>
    <cellStyle name="Normal 15 4 6" xfId="4053"/>
    <cellStyle name="Normal 15 4 6 2" xfId="4054"/>
    <cellStyle name="Normal 15 4 6 2 2" xfId="4055"/>
    <cellStyle name="Normal 15 4 6 2 3" xfId="4056"/>
    <cellStyle name="Normal 15 4 6 2 4" xfId="4057"/>
    <cellStyle name="Normal 15 4 6 2 5" xfId="4058"/>
    <cellStyle name="Normal 15 4 6 2 6" xfId="4059"/>
    <cellStyle name="Normal 15 4 6 3" xfId="4060"/>
    <cellStyle name="Normal 15 4 6 3 2" xfId="4061"/>
    <cellStyle name="Normal 15 4 6 4" xfId="4062"/>
    <cellStyle name="Normal 15 4 6 5" xfId="4063"/>
    <cellStyle name="Normal 15 4 6 6" xfId="4064"/>
    <cellStyle name="Normal 15 4 6 7" xfId="4065"/>
    <cellStyle name="Normal 15 4 6 8" xfId="4066"/>
    <cellStyle name="Normal 15 4 7" xfId="4067"/>
    <cellStyle name="Normal 15 4 7 2" xfId="4068"/>
    <cellStyle name="Normal 15 4 7 3" xfId="4069"/>
    <cellStyle name="Normal 15 4 7 4" xfId="4070"/>
    <cellStyle name="Normal 15 4 7 5" xfId="4071"/>
    <cellStyle name="Normal 15 4 7 6" xfId="4072"/>
    <cellStyle name="Normal 15 4 8" xfId="4073"/>
    <cellStyle name="Normal 15 4 9" xfId="4074"/>
    <cellStyle name="Normal 15 5" xfId="4075"/>
    <cellStyle name="Normal 15 5 2" xfId="4076"/>
    <cellStyle name="Normal 15 5 2 2" xfId="4077"/>
    <cellStyle name="Normal 15 5 2 2 2" xfId="4078"/>
    <cellStyle name="Normal 15 5 2 2 3" xfId="4079"/>
    <cellStyle name="Normal 15 5 2 2 4" xfId="4080"/>
    <cellStyle name="Normal 15 5 2 2 5" xfId="4081"/>
    <cellStyle name="Normal 15 5 2 2 6" xfId="4082"/>
    <cellStyle name="Normal 15 5 2 3" xfId="4083"/>
    <cellStyle name="Normal 15 5 2 3 2" xfId="4084"/>
    <cellStyle name="Normal 15 5 2 4" xfId="4085"/>
    <cellStyle name="Normal 15 5 2 5" xfId="4086"/>
    <cellStyle name="Normal 15 5 2 6" xfId="4087"/>
    <cellStyle name="Normal 15 5 2 7" xfId="4088"/>
    <cellStyle name="Normal 15 5 2 8" xfId="4089"/>
    <cellStyle name="Normal 15 5 3" xfId="4090"/>
    <cellStyle name="Normal 15 5 3 2" xfId="4091"/>
    <cellStyle name="Normal 15 5 3 3" xfId="4092"/>
    <cellStyle name="Normal 15 5 3 4" xfId="4093"/>
    <cellStyle name="Normal 15 5 3 5" xfId="4094"/>
    <cellStyle name="Normal 15 5 3 6" xfId="4095"/>
    <cellStyle name="Normal 15 5 4" xfId="4096"/>
    <cellStyle name="Normal 15 5 5" xfId="4097"/>
    <cellStyle name="Normal 15 5 6" xfId="4098"/>
    <cellStyle name="Normal 15 5 7" xfId="4099"/>
    <cellStyle name="Normal 15 5 8" xfId="4100"/>
    <cellStyle name="Normal 15 6" xfId="4101"/>
    <cellStyle name="Normal 15 6 2" xfId="4102"/>
    <cellStyle name="Normal 15 6 2 2" xfId="4103"/>
    <cellStyle name="Normal 15 6 2 2 2" xfId="4104"/>
    <cellStyle name="Normal 15 6 2 2 3" xfId="4105"/>
    <cellStyle name="Normal 15 6 2 2 4" xfId="4106"/>
    <cellStyle name="Normal 15 6 2 2 5" xfId="4107"/>
    <cellStyle name="Normal 15 6 2 2 6" xfId="4108"/>
    <cellStyle name="Normal 15 6 2 3" xfId="4109"/>
    <cellStyle name="Normal 15 6 2 3 2" xfId="4110"/>
    <cellStyle name="Normal 15 6 2 4" xfId="4111"/>
    <cellStyle name="Normal 15 6 2 5" xfId="4112"/>
    <cellStyle name="Normal 15 6 2 6" xfId="4113"/>
    <cellStyle name="Normal 15 6 2 7" xfId="4114"/>
    <cellStyle name="Normal 15 6 2 8" xfId="4115"/>
    <cellStyle name="Normal 15 6 3" xfId="4116"/>
    <cellStyle name="Normal 15 6 3 2" xfId="4117"/>
    <cellStyle name="Normal 15 6 3 3" xfId="4118"/>
    <cellStyle name="Normal 15 6 3 4" xfId="4119"/>
    <cellStyle name="Normal 15 6 3 5" xfId="4120"/>
    <cellStyle name="Normal 15 6 3 6" xfId="4121"/>
    <cellStyle name="Normal 15 6 4" xfId="4122"/>
    <cellStyle name="Normal 15 6 5" xfId="4123"/>
    <cellStyle name="Normal 15 6 6" xfId="4124"/>
    <cellStyle name="Normal 15 6 7" xfId="4125"/>
    <cellStyle name="Normal 15 6 8" xfId="4126"/>
    <cellStyle name="Normal 15 7" xfId="4127"/>
    <cellStyle name="Normal 15 7 2" xfId="4128"/>
    <cellStyle name="Normal 15 7 2 2" xfId="4129"/>
    <cellStyle name="Normal 15 7 2 2 2" xfId="4130"/>
    <cellStyle name="Normal 15 7 2 2 3" xfId="4131"/>
    <cellStyle name="Normal 15 7 2 2 4" xfId="4132"/>
    <cellStyle name="Normal 15 7 2 2 5" xfId="4133"/>
    <cellStyle name="Normal 15 7 2 2 6" xfId="4134"/>
    <cellStyle name="Normal 15 7 2 3" xfId="4135"/>
    <cellStyle name="Normal 15 7 2 3 2" xfId="4136"/>
    <cellStyle name="Normal 15 7 2 4" xfId="4137"/>
    <cellStyle name="Normal 15 7 2 5" xfId="4138"/>
    <cellStyle name="Normal 15 7 2 6" xfId="4139"/>
    <cellStyle name="Normal 15 7 2 7" xfId="4140"/>
    <cellStyle name="Normal 15 7 2 8" xfId="4141"/>
    <cellStyle name="Normal 15 7 3" xfId="4142"/>
    <cellStyle name="Normal 15 7 3 2" xfId="4143"/>
    <cellStyle name="Normal 15 7 3 3" xfId="4144"/>
    <cellStyle name="Normal 15 7 3 4" xfId="4145"/>
    <cellStyle name="Normal 15 7 3 5" xfId="4146"/>
    <cellStyle name="Normal 15 7 3 6" xfId="4147"/>
    <cellStyle name="Normal 15 7 4" xfId="4148"/>
    <cellStyle name="Normal 15 7 5" xfId="4149"/>
    <cellStyle name="Normal 15 7 6" xfId="4150"/>
    <cellStyle name="Normal 15 7 7" xfId="4151"/>
    <cellStyle name="Normal 15 7 8" xfId="4152"/>
    <cellStyle name="Normal 15 8" xfId="4153"/>
    <cellStyle name="Normal 15 8 2" xfId="4154"/>
    <cellStyle name="Normal 15 8 2 2" xfId="4155"/>
    <cellStyle name="Normal 15 8 2 2 2" xfId="4156"/>
    <cellStyle name="Normal 15 8 2 2 3" xfId="4157"/>
    <cellStyle name="Normal 15 8 2 2 4" xfId="4158"/>
    <cellStyle name="Normal 15 8 2 2 5" xfId="4159"/>
    <cellStyle name="Normal 15 8 2 2 6" xfId="4160"/>
    <cellStyle name="Normal 15 8 2 3" xfId="4161"/>
    <cellStyle name="Normal 15 8 2 3 2" xfId="4162"/>
    <cellStyle name="Normal 15 8 2 4" xfId="4163"/>
    <cellStyle name="Normal 15 8 2 5" xfId="4164"/>
    <cellStyle name="Normal 15 8 2 6" xfId="4165"/>
    <cellStyle name="Normal 15 8 2 7" xfId="4166"/>
    <cellStyle name="Normal 15 8 2 8" xfId="4167"/>
    <cellStyle name="Normal 15 8 3" xfId="4168"/>
    <cellStyle name="Normal 15 8 3 2" xfId="4169"/>
    <cellStyle name="Normal 15 8 3 3" xfId="4170"/>
    <cellStyle name="Normal 15 8 3 4" xfId="4171"/>
    <cellStyle name="Normal 15 8 3 5" xfId="4172"/>
    <cellStyle name="Normal 15 8 3 6" xfId="4173"/>
    <cellStyle name="Normal 15 8 4" xfId="4174"/>
    <cellStyle name="Normal 15 8 5" xfId="4175"/>
    <cellStyle name="Normal 15 8 6" xfId="4176"/>
    <cellStyle name="Normal 15 8 7" xfId="4177"/>
    <cellStyle name="Normal 15 8 8" xfId="4178"/>
    <cellStyle name="Normal 15 9" xfId="4179"/>
    <cellStyle name="Normal 15 9 2" xfId="4180"/>
    <cellStyle name="Normal 15 9 2 2" xfId="4181"/>
    <cellStyle name="Normal 15 9 2 3" xfId="4182"/>
    <cellStyle name="Normal 15 9 2 4" xfId="4183"/>
    <cellStyle name="Normal 15 9 2 5" xfId="4184"/>
    <cellStyle name="Normal 15 9 2 6" xfId="4185"/>
    <cellStyle name="Normal 15 9 3" xfId="4186"/>
    <cellStyle name="Normal 15 9 3 2" xfId="4187"/>
    <cellStyle name="Normal 15 9 4" xfId="4188"/>
    <cellStyle name="Normal 15 9 5" xfId="4189"/>
    <cellStyle name="Normal 15 9 6" xfId="4190"/>
    <cellStyle name="Normal 15 9 7" xfId="4191"/>
    <cellStyle name="Normal 15 9 8" xfId="4192"/>
    <cellStyle name="Normal 16" xfId="4193"/>
    <cellStyle name="Normal 16 2" xfId="4194"/>
    <cellStyle name="Normal 16 2 2" xfId="4195"/>
    <cellStyle name="Normal 16 2 2 2" xfId="4196"/>
    <cellStyle name="Normal 16 2 2 2 2" xfId="4197"/>
    <cellStyle name="Normal 16 2 2 3" xfId="4198"/>
    <cellStyle name="Normal 16 2 2 3 2" xfId="4199"/>
    <cellStyle name="Normal 16 2 2 4" xfId="4200"/>
    <cellStyle name="Normal 16 2 2 5" xfId="4201"/>
    <cellStyle name="Normal 16 2 2 6" xfId="4202"/>
    <cellStyle name="Normal 16 2 2 7" xfId="4203"/>
    <cellStyle name="Normal 16 2 2 8" xfId="4204"/>
    <cellStyle name="Normal 16 2 3" xfId="4205"/>
    <cellStyle name="Normal 16 3" xfId="4206"/>
    <cellStyle name="Normal 16 3 2" xfId="4207"/>
    <cellStyle name="Normal 16 3 2 2" xfId="4208"/>
    <cellStyle name="Normal 16 3 2 2 2" xfId="4209"/>
    <cellStyle name="Normal 16 3 2 3" xfId="4210"/>
    <cellStyle name="Normal 16 3 2 3 2" xfId="4211"/>
    <cellStyle name="Normal 16 3 2 4" xfId="4212"/>
    <cellStyle name="Normal 16 3 2 5" xfId="4213"/>
    <cellStyle name="Normal 16 3 2 6" xfId="4214"/>
    <cellStyle name="Normal 16 3 2 7" xfId="4215"/>
    <cellStyle name="Normal 16 3 2 8" xfId="4216"/>
    <cellStyle name="Normal 16 3 3" xfId="4217"/>
    <cellStyle name="Normal 16 4" xfId="4218"/>
    <cellStyle name="Normal 16 4 2" xfId="4219"/>
    <cellStyle name="Normal 16 4 2 2" xfId="4220"/>
    <cellStyle name="Normal 16 4 2 2 2" xfId="4221"/>
    <cellStyle name="Normal 16 4 2 3" xfId="4222"/>
    <cellStyle name="Normal 16 4 2 3 2" xfId="4223"/>
    <cellStyle name="Normal 16 4 2 4" xfId="4224"/>
    <cellStyle name="Normal 16 4 2 5" xfId="4225"/>
    <cellStyle name="Normal 16 4 2 6" xfId="4226"/>
    <cellStyle name="Normal 16 4 2 7" xfId="4227"/>
    <cellStyle name="Normal 16 4 2 8" xfId="4228"/>
    <cellStyle name="Normal 16 4 3" xfId="4229"/>
    <cellStyle name="Normal 16 5" xfId="4230"/>
    <cellStyle name="Normal 16 5 2" xfId="4231"/>
    <cellStyle name="Normal 16 5 2 2" xfId="4232"/>
    <cellStyle name="Normal 16 5 3" xfId="4233"/>
    <cellStyle name="Normal 16 5 4" xfId="4234"/>
    <cellStyle name="Normal 16 5 5" xfId="4235"/>
    <cellStyle name="Normal 16 5 6" xfId="4236"/>
    <cellStyle name="Normal 16 5 7" xfId="4237"/>
    <cellStyle name="Normal 16 6" xfId="4238"/>
    <cellStyle name="Normal 16 7" xfId="4239"/>
    <cellStyle name="Normal 17" xfId="4240"/>
    <cellStyle name="Normal 17 2" xfId="4241"/>
    <cellStyle name="Normal 17 2 2" xfId="4242"/>
    <cellStyle name="Normal 17 2 2 2" xfId="4243"/>
    <cellStyle name="Normal 17 2 3" xfId="4244"/>
    <cellStyle name="Normal 17 2 3 2" xfId="4245"/>
    <cellStyle name="Normal 17 2 4" xfId="4246"/>
    <cellStyle name="Normal 17 2 5" xfId="4247"/>
    <cellStyle name="Normal 17 2 6" xfId="4248"/>
    <cellStyle name="Normal 17 2 7" xfId="4249"/>
    <cellStyle name="Normal 17 2 8" xfId="4250"/>
    <cellStyle name="Normal 17 3" xfId="4251"/>
    <cellStyle name="Normal 18" xfId="4252"/>
    <cellStyle name="Normal 18 2" xfId="4253"/>
    <cellStyle name="Normal 18 2 2" xfId="4254"/>
    <cellStyle name="Normal 18 2 2 2" xfId="4255"/>
    <cellStyle name="Normal 18 2 3" xfId="4256"/>
    <cellStyle name="Normal 18 2 3 2" xfId="4257"/>
    <cellStyle name="Normal 18 2 4" xfId="4258"/>
    <cellStyle name="Normal 18 2 5" xfId="4259"/>
    <cellStyle name="Normal 18 2 6" xfId="4260"/>
    <cellStyle name="Normal 18 2 7" xfId="4261"/>
    <cellStyle name="Normal 18 2 8" xfId="4262"/>
    <cellStyle name="Normal 18 3" xfId="4263"/>
    <cellStyle name="Normal 19" xfId="4264"/>
    <cellStyle name="Normal 19 2" xfId="4265"/>
    <cellStyle name="Normal 19 2 2" xfId="4266"/>
    <cellStyle name="Normal 19 2 2 2" xfId="4267"/>
    <cellStyle name="Normal 19 2 3" xfId="4268"/>
    <cellStyle name="Normal 19 2 3 2" xfId="4269"/>
    <cellStyle name="Normal 19 2 4" xfId="4270"/>
    <cellStyle name="Normal 19 2 5" xfId="4271"/>
    <cellStyle name="Normal 19 2 6" xfId="4272"/>
    <cellStyle name="Normal 19 2 7" xfId="4273"/>
    <cellStyle name="Normal 19 2 8" xfId="4274"/>
    <cellStyle name="Normal 19 3" xfId="4275"/>
    <cellStyle name="Normal 2" xfId="1"/>
    <cellStyle name="Normal 2 10" xfId="4276"/>
    <cellStyle name="Normal 2 10 2" xfId="4277"/>
    <cellStyle name="Normal 2 10 2 2" xfId="4278"/>
    <cellStyle name="Normal 2 10 2 2 2" xfId="4279"/>
    <cellStyle name="Normal 2 10 2 3" xfId="4280"/>
    <cellStyle name="Normal 2 10 2 3 2" xfId="4281"/>
    <cellStyle name="Normal 2 10 2 4" xfId="4282"/>
    <cellStyle name="Normal 2 10 2 5" xfId="4283"/>
    <cellStyle name="Normal 2 10 2 6" xfId="4284"/>
    <cellStyle name="Normal 2 10 2 7" xfId="4285"/>
    <cellStyle name="Normal 2 10 2 8" xfId="4286"/>
    <cellStyle name="Normal 2 10 3" xfId="4287"/>
    <cellStyle name="Normal 2 11" xfId="4288"/>
    <cellStyle name="Normal 2 11 2" xfId="4289"/>
    <cellStyle name="Normal 2 11 2 2" xfId="4290"/>
    <cellStyle name="Normal 2 11 2 2 2" xfId="4291"/>
    <cellStyle name="Normal 2 11 2 3" xfId="4292"/>
    <cellStyle name="Normal 2 11 2 3 2" xfId="4293"/>
    <cellStyle name="Normal 2 11 2 4" xfId="4294"/>
    <cellStyle name="Normal 2 11 2 5" xfId="4295"/>
    <cellStyle name="Normal 2 11 2 6" xfId="4296"/>
    <cellStyle name="Normal 2 11 2 7" xfId="4297"/>
    <cellStyle name="Normal 2 11 2 8" xfId="4298"/>
    <cellStyle name="Normal 2 11 3" xfId="4299"/>
    <cellStyle name="Normal 2 12" xfId="4300"/>
    <cellStyle name="Normal 2 12 2" xfId="4301"/>
    <cellStyle name="Normal 2 12 2 2" xfId="4302"/>
    <cellStyle name="Normal 2 12 2 2 2" xfId="4303"/>
    <cellStyle name="Normal 2 12 2 3" xfId="4304"/>
    <cellStyle name="Normal 2 12 2 3 2" xfId="4305"/>
    <cellStyle name="Normal 2 12 2 4" xfId="4306"/>
    <cellStyle name="Normal 2 12 2 5" xfId="4307"/>
    <cellStyle name="Normal 2 12 2 6" xfId="4308"/>
    <cellStyle name="Normal 2 12 2 7" xfId="4309"/>
    <cellStyle name="Normal 2 12 2 8" xfId="4310"/>
    <cellStyle name="Normal 2 12 3" xfId="4311"/>
    <cellStyle name="Normal 2 13" xfId="4312"/>
    <cellStyle name="Normal 2 13 2" xfId="4313"/>
    <cellStyle name="Normal 2 13 2 2" xfId="4314"/>
    <cellStyle name="Normal 2 13 2 2 2" xfId="4315"/>
    <cellStyle name="Normal 2 13 2 3" xfId="4316"/>
    <cellStyle name="Normal 2 13 2 3 2" xfId="4317"/>
    <cellStyle name="Normal 2 13 2 4" xfId="4318"/>
    <cellStyle name="Normal 2 13 2 5" xfId="4319"/>
    <cellStyle name="Normal 2 13 2 6" xfId="4320"/>
    <cellStyle name="Normal 2 13 2 7" xfId="4321"/>
    <cellStyle name="Normal 2 13 2 8" xfId="4322"/>
    <cellStyle name="Normal 2 13 3" xfId="4323"/>
    <cellStyle name="Normal 2 14" xfId="4324"/>
    <cellStyle name="Normal 2 14 2" xfId="4325"/>
    <cellStyle name="Normal 2 14 2 2" xfId="4326"/>
    <cellStyle name="Normal 2 14 2 2 2" xfId="4327"/>
    <cellStyle name="Normal 2 14 2 3" xfId="4328"/>
    <cellStyle name="Normal 2 14 2 3 2" xfId="4329"/>
    <cellStyle name="Normal 2 14 2 4" xfId="4330"/>
    <cellStyle name="Normal 2 14 2 5" xfId="4331"/>
    <cellStyle name="Normal 2 14 2 6" xfId="4332"/>
    <cellStyle name="Normal 2 14 2 7" xfId="4333"/>
    <cellStyle name="Normal 2 14 2 8" xfId="4334"/>
    <cellStyle name="Normal 2 14 3" xfId="4335"/>
    <cellStyle name="Normal 2 15" xfId="4336"/>
    <cellStyle name="Normal 2 15 2" xfId="4337"/>
    <cellStyle name="Normal 2 15 2 2" xfId="4338"/>
    <cellStyle name="Normal 2 15 2 2 2" xfId="4339"/>
    <cellStyle name="Normal 2 15 2 3" xfId="4340"/>
    <cellStyle name="Normal 2 15 2 3 2" xfId="4341"/>
    <cellStyle name="Normal 2 15 2 4" xfId="4342"/>
    <cellStyle name="Normal 2 15 2 5" xfId="4343"/>
    <cellStyle name="Normal 2 15 2 6" xfId="4344"/>
    <cellStyle name="Normal 2 15 2 7" xfId="4345"/>
    <cellStyle name="Normal 2 15 2 8" xfId="4346"/>
    <cellStyle name="Normal 2 15 3" xfId="4347"/>
    <cellStyle name="Normal 2 16" xfId="4348"/>
    <cellStyle name="Normal 2 16 2" xfId="4349"/>
    <cellStyle name="Normal 2 16 2 2" xfId="4350"/>
    <cellStyle name="Normal 2 16 2 2 2" xfId="4351"/>
    <cellStyle name="Normal 2 16 2 3" xfId="4352"/>
    <cellStyle name="Normal 2 16 2 3 2" xfId="4353"/>
    <cellStyle name="Normal 2 16 2 4" xfId="4354"/>
    <cellStyle name="Normal 2 16 2 5" xfId="4355"/>
    <cellStyle name="Normal 2 16 2 6" xfId="4356"/>
    <cellStyle name="Normal 2 16 2 7" xfId="4357"/>
    <cellStyle name="Normal 2 16 2 8" xfId="4358"/>
    <cellStyle name="Normal 2 16 3" xfId="4359"/>
    <cellStyle name="Normal 2 17" xfId="4360"/>
    <cellStyle name="Normal 2 17 2" xfId="4361"/>
    <cellStyle name="Normal 2 17 2 2" xfId="4362"/>
    <cellStyle name="Normal 2 17 2 2 2" xfId="4363"/>
    <cellStyle name="Normal 2 17 2 3" xfId="4364"/>
    <cellStyle name="Normal 2 17 2 3 2" xfId="4365"/>
    <cellStyle name="Normal 2 17 2 4" xfId="4366"/>
    <cellStyle name="Normal 2 17 2 5" xfId="4367"/>
    <cellStyle name="Normal 2 17 2 6" xfId="4368"/>
    <cellStyle name="Normal 2 17 2 7" xfId="4369"/>
    <cellStyle name="Normal 2 17 2 8" xfId="4370"/>
    <cellStyle name="Normal 2 17 3" xfId="4371"/>
    <cellStyle name="Normal 2 18" xfId="4372"/>
    <cellStyle name="Normal 2 18 2" xfId="4373"/>
    <cellStyle name="Normal 2 18 2 2" xfId="4374"/>
    <cellStyle name="Normal 2 18 2 2 2" xfId="4375"/>
    <cellStyle name="Normal 2 18 2 3" xfId="4376"/>
    <cellStyle name="Normal 2 18 2 3 2" xfId="4377"/>
    <cellStyle name="Normal 2 18 2 4" xfId="4378"/>
    <cellStyle name="Normal 2 18 2 5" xfId="4379"/>
    <cellStyle name="Normal 2 18 2 6" xfId="4380"/>
    <cellStyle name="Normal 2 18 2 7" xfId="4381"/>
    <cellStyle name="Normal 2 18 2 8" xfId="4382"/>
    <cellStyle name="Normal 2 18 3" xfId="4383"/>
    <cellStyle name="Normal 2 19" xfId="4384"/>
    <cellStyle name="Normal 2 19 2" xfId="4385"/>
    <cellStyle name="Normal 2 19 2 2" xfId="4386"/>
    <cellStyle name="Normal 2 19 2 2 2" xfId="4387"/>
    <cellStyle name="Normal 2 19 2 3" xfId="4388"/>
    <cellStyle name="Normal 2 19 2 3 2" xfId="4389"/>
    <cellStyle name="Normal 2 19 2 4" xfId="4390"/>
    <cellStyle name="Normal 2 19 2 5" xfId="4391"/>
    <cellStyle name="Normal 2 19 2 6" xfId="4392"/>
    <cellStyle name="Normal 2 19 2 7" xfId="4393"/>
    <cellStyle name="Normal 2 19 2 8" xfId="4394"/>
    <cellStyle name="Normal 2 19 3" xfId="4395"/>
    <cellStyle name="Normal 2 2" xfId="270"/>
    <cellStyle name="Normal 2 2 2" xfId="72"/>
    <cellStyle name="Normal 2 2 2 2" xfId="4396"/>
    <cellStyle name="Normal 2 2 2 2 2" xfId="4397"/>
    <cellStyle name="Normal 2 2 2 3" xfId="4398"/>
    <cellStyle name="Normal 2 2 2 3 2" xfId="4399"/>
    <cellStyle name="Normal 2 2 2 4" xfId="4400"/>
    <cellStyle name="Normal 2 2 2 5" xfId="4401"/>
    <cellStyle name="Normal 2 2 2 6" xfId="4402"/>
    <cellStyle name="Normal 2 2 2 7" xfId="4403"/>
    <cellStyle name="Normal 2 2 2 8" xfId="4404"/>
    <cellStyle name="Normal 2 2 3" xfId="4405"/>
    <cellStyle name="Normal 2 20" xfId="4406"/>
    <cellStyle name="Normal 2 20 2" xfId="4407"/>
    <cellStyle name="Normal 2 20 2 2" xfId="4408"/>
    <cellStyle name="Normal 2 20 2 2 2" xfId="4409"/>
    <cellStyle name="Normal 2 20 2 3" xfId="4410"/>
    <cellStyle name="Normal 2 20 2 3 2" xfId="4411"/>
    <cellStyle name="Normal 2 20 2 4" xfId="4412"/>
    <cellStyle name="Normal 2 20 2 5" xfId="4413"/>
    <cellStyle name="Normal 2 20 2 6" xfId="4414"/>
    <cellStyle name="Normal 2 20 2 7" xfId="4415"/>
    <cellStyle name="Normal 2 20 2 8" xfId="4416"/>
    <cellStyle name="Normal 2 20 3" xfId="4417"/>
    <cellStyle name="Normal 2 21" xfId="4418"/>
    <cellStyle name="Normal 2 21 2" xfId="4419"/>
    <cellStyle name="Normal 2 21 2 2" xfId="4420"/>
    <cellStyle name="Normal 2 21 2 2 2" xfId="4421"/>
    <cellStyle name="Normal 2 21 2 3" xfId="4422"/>
    <cellStyle name="Normal 2 21 2 3 2" xfId="4423"/>
    <cellStyle name="Normal 2 21 2 4" xfId="4424"/>
    <cellStyle name="Normal 2 21 2 5" xfId="4425"/>
    <cellStyle name="Normal 2 21 2 6" xfId="4426"/>
    <cellStyle name="Normal 2 21 2 7" xfId="4427"/>
    <cellStyle name="Normal 2 21 2 8" xfId="4428"/>
    <cellStyle name="Normal 2 21 3" xfId="4429"/>
    <cellStyle name="Normal 2 21 3 2" xfId="4430"/>
    <cellStyle name="Normal 2 21 4" xfId="4431"/>
    <cellStyle name="Normal 2 21 5" xfId="4432"/>
    <cellStyle name="Normal 2 21 6" xfId="4433"/>
    <cellStyle name="Normal 2 21 7" xfId="4434"/>
    <cellStyle name="Normal 2 21 8" xfId="4435"/>
    <cellStyle name="Normal 2 22" xfId="4436"/>
    <cellStyle name="Normal 2 22 2" xfId="4437"/>
    <cellStyle name="Normal 2 23" xfId="4438"/>
    <cellStyle name="Normal 2 23 2" xfId="4439"/>
    <cellStyle name="Normal 2 23 3" xfId="4440"/>
    <cellStyle name="Normal 2 23 4" xfId="4441"/>
    <cellStyle name="Normal 2 23 5" xfId="4442"/>
    <cellStyle name="Normal 2 23 6" xfId="4443"/>
    <cellStyle name="Normal 2 24" xfId="4444"/>
    <cellStyle name="Normal 2 24 2" xfId="4445"/>
    <cellStyle name="Normal 2 25" xfId="4446"/>
    <cellStyle name="Normal 2 25 2" xfId="4447"/>
    <cellStyle name="Normal 2 26" xfId="4448"/>
    <cellStyle name="Normal 2 26 2" xfId="4449"/>
    <cellStyle name="Normal 2 27" xfId="4450"/>
    <cellStyle name="Normal 2 27 2" xfId="4451"/>
    <cellStyle name="Normal 2 27 2 2" xfId="4452"/>
    <cellStyle name="Normal 2 28" xfId="4453"/>
    <cellStyle name="Normal 2 29" xfId="4454"/>
    <cellStyle name="Normal 2 3" xfId="271"/>
    <cellStyle name="Normal 2 3 2" xfId="272"/>
    <cellStyle name="Normal 2 3 2 2" xfId="4457"/>
    <cellStyle name="Normal 2 3 2 2 2" xfId="4458"/>
    <cellStyle name="Normal 2 3 2 3" xfId="4459"/>
    <cellStyle name="Normal 2 3 2 3 2" xfId="4460"/>
    <cellStyle name="Normal 2 3 2 4" xfId="4461"/>
    <cellStyle name="Normal 2 3 2 5" xfId="4462"/>
    <cellStyle name="Normal 2 3 2 6" xfId="4463"/>
    <cellStyle name="Normal 2 3 2 7" xfId="4464"/>
    <cellStyle name="Normal 2 3 2 8" xfId="4465"/>
    <cellStyle name="Normal 2 3 2 9" xfId="4456"/>
    <cellStyle name="Normal 2 3 3" xfId="4466"/>
    <cellStyle name="Normal 2 3 4" xfId="4455"/>
    <cellStyle name="Normal 2 30" xfId="4467"/>
    <cellStyle name="Normal 2 31" xfId="4468"/>
    <cellStyle name="Normal 2 32" xfId="269"/>
    <cellStyle name="Normal 2 4" xfId="273"/>
    <cellStyle name="Normal 2 4 2" xfId="4469"/>
    <cellStyle name="Normal 2 4 2 2" xfId="4470"/>
    <cellStyle name="Normal 2 4 2 2 2" xfId="4471"/>
    <cellStyle name="Normal 2 4 2 3" xfId="4472"/>
    <cellStyle name="Normal 2 4 2 3 2" xfId="4473"/>
    <cellStyle name="Normal 2 4 2 4" xfId="4474"/>
    <cellStyle name="Normal 2 4 2 5" xfId="4475"/>
    <cellStyle name="Normal 2 4 2 6" xfId="4476"/>
    <cellStyle name="Normal 2 4 2 7" xfId="4477"/>
    <cellStyle name="Normal 2 4 2 8" xfId="4478"/>
    <cellStyle name="Normal 2 4 3" xfId="4479"/>
    <cellStyle name="Normal 2 5" xfId="727"/>
    <cellStyle name="Normal 2 5 2" xfId="4481"/>
    <cellStyle name="Normal 2 5 2 2" xfId="4482"/>
    <cellStyle name="Normal 2 5 2 2 2" xfId="4483"/>
    <cellStyle name="Normal 2 5 2 3" xfId="4484"/>
    <cellStyle name="Normal 2 5 2 3 2" xfId="4485"/>
    <cellStyle name="Normal 2 5 2 4" xfId="4486"/>
    <cellStyle name="Normal 2 5 2 5" xfId="4487"/>
    <cellStyle name="Normal 2 5 2 6" xfId="4488"/>
    <cellStyle name="Normal 2 5 2 7" xfId="4489"/>
    <cellStyle name="Normal 2 5 2 8" xfId="4490"/>
    <cellStyle name="Normal 2 5 3" xfId="4491"/>
    <cellStyle name="Normal 2 5 4" xfId="4480"/>
    <cellStyle name="Normal 2 6" xfId="4492"/>
    <cellStyle name="Normal 2 6 2" xfId="4493"/>
    <cellStyle name="Normal 2 6 2 2" xfId="4494"/>
    <cellStyle name="Normal 2 6 2 2 2" xfId="4495"/>
    <cellStyle name="Normal 2 6 2 3" xfId="4496"/>
    <cellStyle name="Normal 2 6 2 3 2" xfId="4497"/>
    <cellStyle name="Normal 2 6 2 4" xfId="4498"/>
    <cellStyle name="Normal 2 6 2 5" xfId="4499"/>
    <cellStyle name="Normal 2 6 2 6" xfId="4500"/>
    <cellStyle name="Normal 2 6 2 7" xfId="4501"/>
    <cellStyle name="Normal 2 6 2 8" xfId="4502"/>
    <cellStyle name="Normal 2 6 3" xfId="4503"/>
    <cellStyle name="Normal 2 7" xfId="4504"/>
    <cellStyle name="Normal 2 7 2" xfId="4505"/>
    <cellStyle name="Normal 2 7 2 2" xfId="4506"/>
    <cellStyle name="Normal 2 7 2 2 2" xfId="4507"/>
    <cellStyle name="Normal 2 7 2 3" xfId="4508"/>
    <cellStyle name="Normal 2 7 2 3 2" xfId="4509"/>
    <cellStyle name="Normal 2 7 2 4" xfId="4510"/>
    <cellStyle name="Normal 2 7 2 5" xfId="4511"/>
    <cellStyle name="Normal 2 7 2 6" xfId="4512"/>
    <cellStyle name="Normal 2 7 2 7" xfId="4513"/>
    <cellStyle name="Normal 2 7 2 8" xfId="4514"/>
    <cellStyle name="Normal 2 7 3" xfId="4515"/>
    <cellStyle name="Normal 2 8" xfId="4516"/>
    <cellStyle name="Normal 2 8 2" xfId="4517"/>
    <cellStyle name="Normal 2 8 2 2" xfId="4518"/>
    <cellStyle name="Normal 2 8 2 2 2" xfId="4519"/>
    <cellStyle name="Normal 2 8 2 3" xfId="4520"/>
    <cellStyle name="Normal 2 8 2 3 2" xfId="4521"/>
    <cellStyle name="Normal 2 8 2 4" xfId="4522"/>
    <cellStyle name="Normal 2 8 2 5" xfId="4523"/>
    <cellStyle name="Normal 2 8 2 6" xfId="4524"/>
    <cellStyle name="Normal 2 8 2 7" xfId="4525"/>
    <cellStyle name="Normal 2 8 2 8" xfId="4526"/>
    <cellStyle name="Normal 2 8 3" xfId="4527"/>
    <cellStyle name="Normal 2 9" xfId="4528"/>
    <cellStyle name="Normal 2 9 2" xfId="4529"/>
    <cellStyle name="Normal 2 9 2 2" xfId="4530"/>
    <cellStyle name="Normal 2 9 2 2 2" xfId="4531"/>
    <cellStyle name="Normal 2 9 2 3" xfId="4532"/>
    <cellStyle name="Normal 2 9 2 3 2" xfId="4533"/>
    <cellStyle name="Normal 2 9 2 4" xfId="4534"/>
    <cellStyle name="Normal 2 9 2 5" xfId="4535"/>
    <cellStyle name="Normal 2 9 2 6" xfId="4536"/>
    <cellStyle name="Normal 2 9 2 7" xfId="4537"/>
    <cellStyle name="Normal 2 9 2 8" xfId="4538"/>
    <cellStyle name="Normal 2 9 3" xfId="4539"/>
    <cellStyle name="Normal 20" xfId="4540"/>
    <cellStyle name="Normal 20 2" xfId="4541"/>
    <cellStyle name="Normal 20 2 2" xfId="4542"/>
    <cellStyle name="Normal 20 2 2 2" xfId="4543"/>
    <cellStyle name="Normal 20 2 3" xfId="4544"/>
    <cellStyle name="Normal 20 2 3 2" xfId="4545"/>
    <cellStyle name="Normal 20 2 4" xfId="4546"/>
    <cellStyle name="Normal 20 2 5" xfId="4547"/>
    <cellStyle name="Normal 20 2 6" xfId="4548"/>
    <cellStyle name="Normal 20 2 7" xfId="4549"/>
    <cellStyle name="Normal 20 2 8" xfId="4550"/>
    <cellStyle name="Normal 20 3" xfId="4551"/>
    <cellStyle name="Normal 21" xfId="4552"/>
    <cellStyle name="Normal 21 2" xfId="4553"/>
    <cellStyle name="Normal 21 3" xfId="4554"/>
    <cellStyle name="Normal 21 4" xfId="4555"/>
    <cellStyle name="Normal 21 5" xfId="4556"/>
    <cellStyle name="Normal 22" xfId="4557"/>
    <cellStyle name="Normal 22 2" xfId="4558"/>
    <cellStyle name="Normal 22 2 2" xfId="4559"/>
    <cellStyle name="Normal 23" xfId="4560"/>
    <cellStyle name="Normal 24" xfId="36482"/>
    <cellStyle name="Normal 25" xfId="4561"/>
    <cellStyle name="Normal 26" xfId="4562"/>
    <cellStyle name="Normal 3" xfId="3"/>
    <cellStyle name="Normal 3 10" xfId="4564"/>
    <cellStyle name="Normal 3 11" xfId="4563"/>
    <cellStyle name="Normal 3 12" xfId="274"/>
    <cellStyle name="Normal 3 2" xfId="275"/>
    <cellStyle name="Normal 3 2 2" xfId="4565"/>
    <cellStyle name="Normal 3 2 2 10" xfId="4566"/>
    <cellStyle name="Normal 3 2 2 10 2" xfId="4567"/>
    <cellStyle name="Normal 3 2 2 10 2 2" xfId="4568"/>
    <cellStyle name="Normal 3 2 2 10 2 2 2" xfId="4569"/>
    <cellStyle name="Normal 3 2 2 10 2 2 3" xfId="4570"/>
    <cellStyle name="Normal 3 2 2 10 2 2 4" xfId="4571"/>
    <cellStyle name="Normal 3 2 2 10 2 2 5" xfId="4572"/>
    <cellStyle name="Normal 3 2 2 10 2 2 6" xfId="4573"/>
    <cellStyle name="Normal 3 2 2 10 2 3" xfId="4574"/>
    <cellStyle name="Normal 3 2 2 10 2 3 2" xfId="4575"/>
    <cellStyle name="Normal 3 2 2 10 2 4" xfId="4576"/>
    <cellStyle name="Normal 3 2 2 10 2 5" xfId="4577"/>
    <cellStyle name="Normal 3 2 2 10 2 6" xfId="4578"/>
    <cellStyle name="Normal 3 2 2 10 2 7" xfId="4579"/>
    <cellStyle name="Normal 3 2 2 10 2 8" xfId="4580"/>
    <cellStyle name="Normal 3 2 2 10 3" xfId="4581"/>
    <cellStyle name="Normal 3 2 2 10 3 2" xfId="4582"/>
    <cellStyle name="Normal 3 2 2 10 3 3" xfId="4583"/>
    <cellStyle name="Normal 3 2 2 10 3 4" xfId="4584"/>
    <cellStyle name="Normal 3 2 2 10 3 5" xfId="4585"/>
    <cellStyle name="Normal 3 2 2 10 3 6" xfId="4586"/>
    <cellStyle name="Normal 3 2 2 10 4" xfId="4587"/>
    <cellStyle name="Normal 3 2 2 10 5" xfId="4588"/>
    <cellStyle name="Normal 3 2 2 10 6" xfId="4589"/>
    <cellStyle name="Normal 3 2 2 10 7" xfId="4590"/>
    <cellStyle name="Normal 3 2 2 10 8" xfId="4591"/>
    <cellStyle name="Normal 3 2 2 11" xfId="4592"/>
    <cellStyle name="Normal 3 2 2 11 2" xfId="4593"/>
    <cellStyle name="Normal 3 2 2 11 2 2" xfId="4594"/>
    <cellStyle name="Normal 3 2 2 11 2 3" xfId="4595"/>
    <cellStyle name="Normal 3 2 2 11 2 4" xfId="4596"/>
    <cellStyle name="Normal 3 2 2 11 2 5" xfId="4597"/>
    <cellStyle name="Normal 3 2 2 11 2 6" xfId="4598"/>
    <cellStyle name="Normal 3 2 2 11 3" xfId="4599"/>
    <cellStyle name="Normal 3 2 2 11 3 2" xfId="4600"/>
    <cellStyle name="Normal 3 2 2 11 4" xfId="4601"/>
    <cellStyle name="Normal 3 2 2 11 5" xfId="4602"/>
    <cellStyle name="Normal 3 2 2 11 6" xfId="4603"/>
    <cellStyle name="Normal 3 2 2 11 7" xfId="4604"/>
    <cellStyle name="Normal 3 2 2 11 8" xfId="4605"/>
    <cellStyle name="Normal 3 2 2 12" xfId="4606"/>
    <cellStyle name="Normal 3 2 2 12 2" xfId="4607"/>
    <cellStyle name="Normal 3 2 2 12 3" xfId="4608"/>
    <cellStyle name="Normal 3 2 2 12 4" xfId="4609"/>
    <cellStyle name="Normal 3 2 2 12 5" xfId="4610"/>
    <cellStyle name="Normal 3 2 2 12 6" xfId="4611"/>
    <cellStyle name="Normal 3 2 2 13" xfId="4612"/>
    <cellStyle name="Normal 3 2 2 14" xfId="4613"/>
    <cellStyle name="Normal 3 2 2 15" xfId="4614"/>
    <cellStyle name="Normal 3 2 2 16" xfId="4615"/>
    <cellStyle name="Normal 3 2 2 17" xfId="4616"/>
    <cellStyle name="Normal 3 2 2 2" xfId="4617"/>
    <cellStyle name="Normal 3 2 2 2 2" xfId="4618"/>
    <cellStyle name="Normal 3 2 2 2 2 10" xfId="4619"/>
    <cellStyle name="Normal 3 2 2 2 2 10 2" xfId="4620"/>
    <cellStyle name="Normal 3 2 2 2 2 10 2 2" xfId="4621"/>
    <cellStyle name="Normal 3 2 2 2 2 10 2 3" xfId="4622"/>
    <cellStyle name="Normal 3 2 2 2 2 10 2 4" xfId="4623"/>
    <cellStyle name="Normal 3 2 2 2 2 10 2 5" xfId="4624"/>
    <cellStyle name="Normal 3 2 2 2 2 10 2 6" xfId="4625"/>
    <cellStyle name="Normal 3 2 2 2 2 10 3" xfId="4626"/>
    <cellStyle name="Normal 3 2 2 2 2 10 3 2" xfId="4627"/>
    <cellStyle name="Normal 3 2 2 2 2 10 4" xfId="4628"/>
    <cellStyle name="Normal 3 2 2 2 2 10 5" xfId="4629"/>
    <cellStyle name="Normal 3 2 2 2 2 10 6" xfId="4630"/>
    <cellStyle name="Normal 3 2 2 2 2 10 7" xfId="4631"/>
    <cellStyle name="Normal 3 2 2 2 2 10 8" xfId="4632"/>
    <cellStyle name="Normal 3 2 2 2 2 11" xfId="4633"/>
    <cellStyle name="Normal 3 2 2 2 2 11 2" xfId="4634"/>
    <cellStyle name="Normal 3 2 2 2 2 11 3" xfId="4635"/>
    <cellStyle name="Normal 3 2 2 2 2 11 4" xfId="4636"/>
    <cellStyle name="Normal 3 2 2 2 2 11 5" xfId="4637"/>
    <cellStyle name="Normal 3 2 2 2 2 11 6" xfId="4638"/>
    <cellStyle name="Normal 3 2 2 2 2 12" xfId="4639"/>
    <cellStyle name="Normal 3 2 2 2 2 13" xfId="4640"/>
    <cellStyle name="Normal 3 2 2 2 2 14" xfId="4641"/>
    <cellStyle name="Normal 3 2 2 2 2 15" xfId="4642"/>
    <cellStyle name="Normal 3 2 2 2 2 16" xfId="4643"/>
    <cellStyle name="Normal 3 2 2 2 2 2" xfId="4644"/>
    <cellStyle name="Normal 3 2 2 2 2 2 10" xfId="4645"/>
    <cellStyle name="Normal 3 2 2 2 2 2 10 2" xfId="4646"/>
    <cellStyle name="Normal 3 2 2 2 2 2 10 3" xfId="4647"/>
    <cellStyle name="Normal 3 2 2 2 2 2 10 4" xfId="4648"/>
    <cellStyle name="Normal 3 2 2 2 2 2 10 5" xfId="4649"/>
    <cellStyle name="Normal 3 2 2 2 2 2 10 6" xfId="4650"/>
    <cellStyle name="Normal 3 2 2 2 2 2 11" xfId="4651"/>
    <cellStyle name="Normal 3 2 2 2 2 2 12" xfId="4652"/>
    <cellStyle name="Normal 3 2 2 2 2 2 13" xfId="4653"/>
    <cellStyle name="Normal 3 2 2 2 2 2 14" xfId="4654"/>
    <cellStyle name="Normal 3 2 2 2 2 2 15" xfId="4655"/>
    <cellStyle name="Normal 3 2 2 2 2 2 2" xfId="4656"/>
    <cellStyle name="Normal 3 2 2 2 2 2 2 10" xfId="4657"/>
    <cellStyle name="Normal 3 2 2 2 2 2 2 11" xfId="4658"/>
    <cellStyle name="Normal 3 2 2 2 2 2 2 12" xfId="4659"/>
    <cellStyle name="Normal 3 2 2 2 2 2 2 13" xfId="4660"/>
    <cellStyle name="Normal 3 2 2 2 2 2 2 2" xfId="4661"/>
    <cellStyle name="Normal 3 2 2 2 2 2 2 2 10" xfId="4662"/>
    <cellStyle name="Normal 3 2 2 2 2 2 2 2 11" xfId="4663"/>
    <cellStyle name="Normal 3 2 2 2 2 2 2 2 12" xfId="4664"/>
    <cellStyle name="Normal 3 2 2 2 2 2 2 2 2" xfId="4665"/>
    <cellStyle name="Normal 3 2 2 2 2 2 2 2 2 2" xfId="4666"/>
    <cellStyle name="Normal 3 2 2 2 2 2 2 2 2 2 2" xfId="4667"/>
    <cellStyle name="Normal 3 2 2 2 2 2 2 2 2 2 2 2" xfId="4668"/>
    <cellStyle name="Normal 3 2 2 2 2 2 2 2 2 2 2 3" xfId="4669"/>
    <cellStyle name="Normal 3 2 2 2 2 2 2 2 2 2 2 4" xfId="4670"/>
    <cellStyle name="Normal 3 2 2 2 2 2 2 2 2 2 2 5" xfId="4671"/>
    <cellStyle name="Normal 3 2 2 2 2 2 2 2 2 2 2 6" xfId="4672"/>
    <cellStyle name="Normal 3 2 2 2 2 2 2 2 2 2 3" xfId="4673"/>
    <cellStyle name="Normal 3 2 2 2 2 2 2 2 2 2 3 2" xfId="4674"/>
    <cellStyle name="Normal 3 2 2 2 2 2 2 2 2 2 4" xfId="4675"/>
    <cellStyle name="Normal 3 2 2 2 2 2 2 2 2 2 5" xfId="4676"/>
    <cellStyle name="Normal 3 2 2 2 2 2 2 2 2 2 6" xfId="4677"/>
    <cellStyle name="Normal 3 2 2 2 2 2 2 2 2 2 7" xfId="4678"/>
    <cellStyle name="Normal 3 2 2 2 2 2 2 2 2 2 8" xfId="4679"/>
    <cellStyle name="Normal 3 2 2 2 2 2 2 2 2 3" xfId="4680"/>
    <cellStyle name="Normal 3 2 2 2 2 2 2 2 2 3 2" xfId="4681"/>
    <cellStyle name="Normal 3 2 2 2 2 2 2 2 2 3 3" xfId="4682"/>
    <cellStyle name="Normal 3 2 2 2 2 2 2 2 2 3 4" xfId="4683"/>
    <cellStyle name="Normal 3 2 2 2 2 2 2 2 2 3 5" xfId="4684"/>
    <cellStyle name="Normal 3 2 2 2 2 2 2 2 2 3 6" xfId="4685"/>
    <cellStyle name="Normal 3 2 2 2 2 2 2 2 2 4" xfId="4686"/>
    <cellStyle name="Normal 3 2 2 2 2 2 2 2 2 5" xfId="4687"/>
    <cellStyle name="Normal 3 2 2 2 2 2 2 2 2 6" xfId="4688"/>
    <cellStyle name="Normal 3 2 2 2 2 2 2 2 2 7" xfId="4689"/>
    <cellStyle name="Normal 3 2 2 2 2 2 2 2 2 8" xfId="4690"/>
    <cellStyle name="Normal 3 2 2 2 2 2 2 2 3" xfId="4691"/>
    <cellStyle name="Normal 3 2 2 2 2 2 2 2 3 2" xfId="4692"/>
    <cellStyle name="Normal 3 2 2 2 2 2 2 2 3 2 2" xfId="4693"/>
    <cellStyle name="Normal 3 2 2 2 2 2 2 2 3 2 2 2" xfId="4694"/>
    <cellStyle name="Normal 3 2 2 2 2 2 2 2 3 2 2 3" xfId="4695"/>
    <cellStyle name="Normal 3 2 2 2 2 2 2 2 3 2 2 4" xfId="4696"/>
    <cellStyle name="Normal 3 2 2 2 2 2 2 2 3 2 2 5" xfId="4697"/>
    <cellStyle name="Normal 3 2 2 2 2 2 2 2 3 2 2 6" xfId="4698"/>
    <cellStyle name="Normal 3 2 2 2 2 2 2 2 3 2 3" xfId="4699"/>
    <cellStyle name="Normal 3 2 2 2 2 2 2 2 3 2 3 2" xfId="4700"/>
    <cellStyle name="Normal 3 2 2 2 2 2 2 2 3 2 4" xfId="4701"/>
    <cellStyle name="Normal 3 2 2 2 2 2 2 2 3 2 5" xfId="4702"/>
    <cellStyle name="Normal 3 2 2 2 2 2 2 2 3 2 6" xfId="4703"/>
    <cellStyle name="Normal 3 2 2 2 2 2 2 2 3 2 7" xfId="4704"/>
    <cellStyle name="Normal 3 2 2 2 2 2 2 2 3 2 8" xfId="4705"/>
    <cellStyle name="Normal 3 2 2 2 2 2 2 2 3 3" xfId="4706"/>
    <cellStyle name="Normal 3 2 2 2 2 2 2 2 3 3 2" xfId="4707"/>
    <cellStyle name="Normal 3 2 2 2 2 2 2 2 3 3 3" xfId="4708"/>
    <cellStyle name="Normal 3 2 2 2 2 2 2 2 3 3 4" xfId="4709"/>
    <cellStyle name="Normal 3 2 2 2 2 2 2 2 3 3 5" xfId="4710"/>
    <cellStyle name="Normal 3 2 2 2 2 2 2 2 3 3 6" xfId="4711"/>
    <cellStyle name="Normal 3 2 2 2 2 2 2 2 3 4" xfId="4712"/>
    <cellStyle name="Normal 3 2 2 2 2 2 2 2 3 5" xfId="4713"/>
    <cellStyle name="Normal 3 2 2 2 2 2 2 2 3 6" xfId="4714"/>
    <cellStyle name="Normal 3 2 2 2 2 2 2 2 3 7" xfId="4715"/>
    <cellStyle name="Normal 3 2 2 2 2 2 2 2 3 8" xfId="4716"/>
    <cellStyle name="Normal 3 2 2 2 2 2 2 2 4" xfId="4717"/>
    <cellStyle name="Normal 3 2 2 2 2 2 2 2 4 2" xfId="4718"/>
    <cellStyle name="Normal 3 2 2 2 2 2 2 2 4 2 2" xfId="4719"/>
    <cellStyle name="Normal 3 2 2 2 2 2 2 2 4 2 2 2" xfId="4720"/>
    <cellStyle name="Normal 3 2 2 2 2 2 2 2 4 2 2 3" xfId="4721"/>
    <cellStyle name="Normal 3 2 2 2 2 2 2 2 4 2 2 4" xfId="4722"/>
    <cellStyle name="Normal 3 2 2 2 2 2 2 2 4 2 2 5" xfId="4723"/>
    <cellStyle name="Normal 3 2 2 2 2 2 2 2 4 2 2 6" xfId="4724"/>
    <cellStyle name="Normal 3 2 2 2 2 2 2 2 4 2 3" xfId="4725"/>
    <cellStyle name="Normal 3 2 2 2 2 2 2 2 4 2 3 2" xfId="4726"/>
    <cellStyle name="Normal 3 2 2 2 2 2 2 2 4 2 4" xfId="4727"/>
    <cellStyle name="Normal 3 2 2 2 2 2 2 2 4 2 5" xfId="4728"/>
    <cellStyle name="Normal 3 2 2 2 2 2 2 2 4 2 6" xfId="4729"/>
    <cellStyle name="Normal 3 2 2 2 2 2 2 2 4 2 7" xfId="4730"/>
    <cellStyle name="Normal 3 2 2 2 2 2 2 2 4 2 8" xfId="4731"/>
    <cellStyle name="Normal 3 2 2 2 2 2 2 2 4 3" xfId="4732"/>
    <cellStyle name="Normal 3 2 2 2 2 2 2 2 4 3 2" xfId="4733"/>
    <cellStyle name="Normal 3 2 2 2 2 2 2 2 4 3 3" xfId="4734"/>
    <cellStyle name="Normal 3 2 2 2 2 2 2 2 4 3 4" xfId="4735"/>
    <cellStyle name="Normal 3 2 2 2 2 2 2 2 4 3 5" xfId="4736"/>
    <cellStyle name="Normal 3 2 2 2 2 2 2 2 4 3 6" xfId="4737"/>
    <cellStyle name="Normal 3 2 2 2 2 2 2 2 4 4" xfId="4738"/>
    <cellStyle name="Normal 3 2 2 2 2 2 2 2 4 5" xfId="4739"/>
    <cellStyle name="Normal 3 2 2 2 2 2 2 2 4 6" xfId="4740"/>
    <cellStyle name="Normal 3 2 2 2 2 2 2 2 4 7" xfId="4741"/>
    <cellStyle name="Normal 3 2 2 2 2 2 2 2 4 8" xfId="4742"/>
    <cellStyle name="Normal 3 2 2 2 2 2 2 2 5" xfId="4743"/>
    <cellStyle name="Normal 3 2 2 2 2 2 2 2 5 2" xfId="4744"/>
    <cellStyle name="Normal 3 2 2 2 2 2 2 2 5 2 2" xfId="4745"/>
    <cellStyle name="Normal 3 2 2 2 2 2 2 2 5 2 2 2" xfId="4746"/>
    <cellStyle name="Normal 3 2 2 2 2 2 2 2 5 2 2 3" xfId="4747"/>
    <cellStyle name="Normal 3 2 2 2 2 2 2 2 5 2 2 4" xfId="4748"/>
    <cellStyle name="Normal 3 2 2 2 2 2 2 2 5 2 2 5" xfId="4749"/>
    <cellStyle name="Normal 3 2 2 2 2 2 2 2 5 2 2 6" xfId="4750"/>
    <cellStyle name="Normal 3 2 2 2 2 2 2 2 5 2 3" xfId="4751"/>
    <cellStyle name="Normal 3 2 2 2 2 2 2 2 5 2 3 2" xfId="4752"/>
    <cellStyle name="Normal 3 2 2 2 2 2 2 2 5 2 4" xfId="4753"/>
    <cellStyle name="Normal 3 2 2 2 2 2 2 2 5 2 5" xfId="4754"/>
    <cellStyle name="Normal 3 2 2 2 2 2 2 2 5 2 6" xfId="4755"/>
    <cellStyle name="Normal 3 2 2 2 2 2 2 2 5 2 7" xfId="4756"/>
    <cellStyle name="Normal 3 2 2 2 2 2 2 2 5 2 8" xfId="4757"/>
    <cellStyle name="Normal 3 2 2 2 2 2 2 2 5 3" xfId="4758"/>
    <cellStyle name="Normal 3 2 2 2 2 2 2 2 5 3 2" xfId="4759"/>
    <cellStyle name="Normal 3 2 2 2 2 2 2 2 5 3 3" xfId="4760"/>
    <cellStyle name="Normal 3 2 2 2 2 2 2 2 5 3 4" xfId="4761"/>
    <cellStyle name="Normal 3 2 2 2 2 2 2 2 5 3 5" xfId="4762"/>
    <cellStyle name="Normal 3 2 2 2 2 2 2 2 5 3 6" xfId="4763"/>
    <cellStyle name="Normal 3 2 2 2 2 2 2 2 5 4" xfId="4764"/>
    <cellStyle name="Normal 3 2 2 2 2 2 2 2 5 5" xfId="4765"/>
    <cellStyle name="Normal 3 2 2 2 2 2 2 2 5 6" xfId="4766"/>
    <cellStyle name="Normal 3 2 2 2 2 2 2 2 5 7" xfId="4767"/>
    <cellStyle name="Normal 3 2 2 2 2 2 2 2 5 8" xfId="4768"/>
    <cellStyle name="Normal 3 2 2 2 2 2 2 2 6" xfId="4769"/>
    <cellStyle name="Normal 3 2 2 2 2 2 2 2 6 2" xfId="4770"/>
    <cellStyle name="Normal 3 2 2 2 2 2 2 2 6 2 2" xfId="4771"/>
    <cellStyle name="Normal 3 2 2 2 2 2 2 2 6 2 3" xfId="4772"/>
    <cellStyle name="Normal 3 2 2 2 2 2 2 2 6 2 4" xfId="4773"/>
    <cellStyle name="Normal 3 2 2 2 2 2 2 2 6 2 5" xfId="4774"/>
    <cellStyle name="Normal 3 2 2 2 2 2 2 2 6 2 6" xfId="4775"/>
    <cellStyle name="Normal 3 2 2 2 2 2 2 2 6 3" xfId="4776"/>
    <cellStyle name="Normal 3 2 2 2 2 2 2 2 6 3 2" xfId="4777"/>
    <cellStyle name="Normal 3 2 2 2 2 2 2 2 6 4" xfId="4778"/>
    <cellStyle name="Normal 3 2 2 2 2 2 2 2 6 5" xfId="4779"/>
    <cellStyle name="Normal 3 2 2 2 2 2 2 2 6 6" xfId="4780"/>
    <cellStyle name="Normal 3 2 2 2 2 2 2 2 6 7" xfId="4781"/>
    <cellStyle name="Normal 3 2 2 2 2 2 2 2 6 8" xfId="4782"/>
    <cellStyle name="Normal 3 2 2 2 2 2 2 2 7" xfId="4783"/>
    <cellStyle name="Normal 3 2 2 2 2 2 2 2 7 2" xfId="4784"/>
    <cellStyle name="Normal 3 2 2 2 2 2 2 2 7 3" xfId="4785"/>
    <cellStyle name="Normal 3 2 2 2 2 2 2 2 7 4" xfId="4786"/>
    <cellStyle name="Normal 3 2 2 2 2 2 2 2 7 5" xfId="4787"/>
    <cellStyle name="Normal 3 2 2 2 2 2 2 2 7 6" xfId="4788"/>
    <cellStyle name="Normal 3 2 2 2 2 2 2 2 8" xfId="4789"/>
    <cellStyle name="Normal 3 2 2 2 2 2 2 2 9" xfId="4790"/>
    <cellStyle name="Normal 3 2 2 2 2 2 2 3" xfId="4791"/>
    <cellStyle name="Normal 3 2 2 2 2 2 2 3 2" xfId="4792"/>
    <cellStyle name="Normal 3 2 2 2 2 2 2 3 2 2" xfId="4793"/>
    <cellStyle name="Normal 3 2 2 2 2 2 2 3 2 2 2" xfId="4794"/>
    <cellStyle name="Normal 3 2 2 2 2 2 2 3 2 2 3" xfId="4795"/>
    <cellStyle name="Normal 3 2 2 2 2 2 2 3 2 2 4" xfId="4796"/>
    <cellStyle name="Normal 3 2 2 2 2 2 2 3 2 2 5" xfId="4797"/>
    <cellStyle name="Normal 3 2 2 2 2 2 2 3 2 2 6" xfId="4798"/>
    <cellStyle name="Normal 3 2 2 2 2 2 2 3 2 3" xfId="4799"/>
    <cellStyle name="Normal 3 2 2 2 2 2 2 3 2 3 2" xfId="4800"/>
    <cellStyle name="Normal 3 2 2 2 2 2 2 3 2 4" xfId="4801"/>
    <cellStyle name="Normal 3 2 2 2 2 2 2 3 2 5" xfId="4802"/>
    <cellStyle name="Normal 3 2 2 2 2 2 2 3 2 6" xfId="4803"/>
    <cellStyle name="Normal 3 2 2 2 2 2 2 3 2 7" xfId="4804"/>
    <cellStyle name="Normal 3 2 2 2 2 2 2 3 2 8" xfId="4805"/>
    <cellStyle name="Normal 3 2 2 2 2 2 2 3 3" xfId="4806"/>
    <cellStyle name="Normal 3 2 2 2 2 2 2 3 3 2" xfId="4807"/>
    <cellStyle name="Normal 3 2 2 2 2 2 2 3 3 3" xfId="4808"/>
    <cellStyle name="Normal 3 2 2 2 2 2 2 3 3 4" xfId="4809"/>
    <cellStyle name="Normal 3 2 2 2 2 2 2 3 3 5" xfId="4810"/>
    <cellStyle name="Normal 3 2 2 2 2 2 2 3 3 6" xfId="4811"/>
    <cellStyle name="Normal 3 2 2 2 2 2 2 3 4" xfId="4812"/>
    <cellStyle name="Normal 3 2 2 2 2 2 2 3 5" xfId="4813"/>
    <cellStyle name="Normal 3 2 2 2 2 2 2 3 6" xfId="4814"/>
    <cellStyle name="Normal 3 2 2 2 2 2 2 3 7" xfId="4815"/>
    <cellStyle name="Normal 3 2 2 2 2 2 2 3 8" xfId="4816"/>
    <cellStyle name="Normal 3 2 2 2 2 2 2 4" xfId="4817"/>
    <cellStyle name="Normal 3 2 2 2 2 2 2 4 2" xfId="4818"/>
    <cellStyle name="Normal 3 2 2 2 2 2 2 4 2 2" xfId="4819"/>
    <cellStyle name="Normal 3 2 2 2 2 2 2 4 2 2 2" xfId="4820"/>
    <cellStyle name="Normal 3 2 2 2 2 2 2 4 2 2 3" xfId="4821"/>
    <cellStyle name="Normal 3 2 2 2 2 2 2 4 2 2 4" xfId="4822"/>
    <cellStyle name="Normal 3 2 2 2 2 2 2 4 2 2 5" xfId="4823"/>
    <cellStyle name="Normal 3 2 2 2 2 2 2 4 2 2 6" xfId="4824"/>
    <cellStyle name="Normal 3 2 2 2 2 2 2 4 2 3" xfId="4825"/>
    <cellStyle name="Normal 3 2 2 2 2 2 2 4 2 3 2" xfId="4826"/>
    <cellStyle name="Normal 3 2 2 2 2 2 2 4 2 4" xfId="4827"/>
    <cellStyle name="Normal 3 2 2 2 2 2 2 4 2 5" xfId="4828"/>
    <cellStyle name="Normal 3 2 2 2 2 2 2 4 2 6" xfId="4829"/>
    <cellStyle name="Normal 3 2 2 2 2 2 2 4 2 7" xfId="4830"/>
    <cellStyle name="Normal 3 2 2 2 2 2 2 4 2 8" xfId="4831"/>
    <cellStyle name="Normal 3 2 2 2 2 2 2 4 3" xfId="4832"/>
    <cellStyle name="Normal 3 2 2 2 2 2 2 4 3 2" xfId="4833"/>
    <cellStyle name="Normal 3 2 2 2 2 2 2 4 3 3" xfId="4834"/>
    <cellStyle name="Normal 3 2 2 2 2 2 2 4 3 4" xfId="4835"/>
    <cellStyle name="Normal 3 2 2 2 2 2 2 4 3 5" xfId="4836"/>
    <cellStyle name="Normal 3 2 2 2 2 2 2 4 3 6" xfId="4837"/>
    <cellStyle name="Normal 3 2 2 2 2 2 2 4 4" xfId="4838"/>
    <cellStyle name="Normal 3 2 2 2 2 2 2 4 5" xfId="4839"/>
    <cellStyle name="Normal 3 2 2 2 2 2 2 4 6" xfId="4840"/>
    <cellStyle name="Normal 3 2 2 2 2 2 2 4 7" xfId="4841"/>
    <cellStyle name="Normal 3 2 2 2 2 2 2 4 8" xfId="4842"/>
    <cellStyle name="Normal 3 2 2 2 2 2 2 5" xfId="4843"/>
    <cellStyle name="Normal 3 2 2 2 2 2 2 5 2" xfId="4844"/>
    <cellStyle name="Normal 3 2 2 2 2 2 2 5 2 2" xfId="4845"/>
    <cellStyle name="Normal 3 2 2 2 2 2 2 5 2 2 2" xfId="4846"/>
    <cellStyle name="Normal 3 2 2 2 2 2 2 5 2 2 3" xfId="4847"/>
    <cellStyle name="Normal 3 2 2 2 2 2 2 5 2 2 4" xfId="4848"/>
    <cellStyle name="Normal 3 2 2 2 2 2 2 5 2 2 5" xfId="4849"/>
    <cellStyle name="Normal 3 2 2 2 2 2 2 5 2 2 6" xfId="4850"/>
    <cellStyle name="Normal 3 2 2 2 2 2 2 5 2 3" xfId="4851"/>
    <cellStyle name="Normal 3 2 2 2 2 2 2 5 2 3 2" xfId="4852"/>
    <cellStyle name="Normal 3 2 2 2 2 2 2 5 2 4" xfId="4853"/>
    <cellStyle name="Normal 3 2 2 2 2 2 2 5 2 5" xfId="4854"/>
    <cellStyle name="Normal 3 2 2 2 2 2 2 5 2 6" xfId="4855"/>
    <cellStyle name="Normal 3 2 2 2 2 2 2 5 2 7" xfId="4856"/>
    <cellStyle name="Normal 3 2 2 2 2 2 2 5 2 8" xfId="4857"/>
    <cellStyle name="Normal 3 2 2 2 2 2 2 5 3" xfId="4858"/>
    <cellStyle name="Normal 3 2 2 2 2 2 2 5 3 2" xfId="4859"/>
    <cellStyle name="Normal 3 2 2 2 2 2 2 5 3 3" xfId="4860"/>
    <cellStyle name="Normal 3 2 2 2 2 2 2 5 3 4" xfId="4861"/>
    <cellStyle name="Normal 3 2 2 2 2 2 2 5 3 5" xfId="4862"/>
    <cellStyle name="Normal 3 2 2 2 2 2 2 5 3 6" xfId="4863"/>
    <cellStyle name="Normal 3 2 2 2 2 2 2 5 4" xfId="4864"/>
    <cellStyle name="Normal 3 2 2 2 2 2 2 5 5" xfId="4865"/>
    <cellStyle name="Normal 3 2 2 2 2 2 2 5 6" xfId="4866"/>
    <cellStyle name="Normal 3 2 2 2 2 2 2 5 7" xfId="4867"/>
    <cellStyle name="Normal 3 2 2 2 2 2 2 5 8" xfId="4868"/>
    <cellStyle name="Normal 3 2 2 2 2 2 2 6" xfId="4869"/>
    <cellStyle name="Normal 3 2 2 2 2 2 2 6 2" xfId="4870"/>
    <cellStyle name="Normal 3 2 2 2 2 2 2 6 2 2" xfId="4871"/>
    <cellStyle name="Normal 3 2 2 2 2 2 2 6 2 2 2" xfId="4872"/>
    <cellStyle name="Normal 3 2 2 2 2 2 2 6 2 2 3" xfId="4873"/>
    <cellStyle name="Normal 3 2 2 2 2 2 2 6 2 2 4" xfId="4874"/>
    <cellStyle name="Normal 3 2 2 2 2 2 2 6 2 2 5" xfId="4875"/>
    <cellStyle name="Normal 3 2 2 2 2 2 2 6 2 2 6" xfId="4876"/>
    <cellStyle name="Normal 3 2 2 2 2 2 2 6 2 3" xfId="4877"/>
    <cellStyle name="Normal 3 2 2 2 2 2 2 6 2 3 2" xfId="4878"/>
    <cellStyle name="Normal 3 2 2 2 2 2 2 6 2 4" xfId="4879"/>
    <cellStyle name="Normal 3 2 2 2 2 2 2 6 2 5" xfId="4880"/>
    <cellStyle name="Normal 3 2 2 2 2 2 2 6 2 6" xfId="4881"/>
    <cellStyle name="Normal 3 2 2 2 2 2 2 6 2 7" xfId="4882"/>
    <cellStyle name="Normal 3 2 2 2 2 2 2 6 2 8" xfId="4883"/>
    <cellStyle name="Normal 3 2 2 2 2 2 2 6 3" xfId="4884"/>
    <cellStyle name="Normal 3 2 2 2 2 2 2 6 3 2" xfId="4885"/>
    <cellStyle name="Normal 3 2 2 2 2 2 2 6 3 3" xfId="4886"/>
    <cellStyle name="Normal 3 2 2 2 2 2 2 6 3 4" xfId="4887"/>
    <cellStyle name="Normal 3 2 2 2 2 2 2 6 3 5" xfId="4888"/>
    <cellStyle name="Normal 3 2 2 2 2 2 2 6 3 6" xfId="4889"/>
    <cellStyle name="Normal 3 2 2 2 2 2 2 6 4" xfId="4890"/>
    <cellStyle name="Normal 3 2 2 2 2 2 2 6 5" xfId="4891"/>
    <cellStyle name="Normal 3 2 2 2 2 2 2 6 6" xfId="4892"/>
    <cellStyle name="Normal 3 2 2 2 2 2 2 6 7" xfId="4893"/>
    <cellStyle name="Normal 3 2 2 2 2 2 2 6 8" xfId="4894"/>
    <cellStyle name="Normal 3 2 2 2 2 2 2 7" xfId="4895"/>
    <cellStyle name="Normal 3 2 2 2 2 2 2 7 2" xfId="4896"/>
    <cellStyle name="Normal 3 2 2 2 2 2 2 7 2 2" xfId="4897"/>
    <cellStyle name="Normal 3 2 2 2 2 2 2 7 2 3" xfId="4898"/>
    <cellStyle name="Normal 3 2 2 2 2 2 2 7 2 4" xfId="4899"/>
    <cellStyle name="Normal 3 2 2 2 2 2 2 7 2 5" xfId="4900"/>
    <cellStyle name="Normal 3 2 2 2 2 2 2 7 2 6" xfId="4901"/>
    <cellStyle name="Normal 3 2 2 2 2 2 2 7 3" xfId="4902"/>
    <cellStyle name="Normal 3 2 2 2 2 2 2 7 3 2" xfId="4903"/>
    <cellStyle name="Normal 3 2 2 2 2 2 2 7 4" xfId="4904"/>
    <cellStyle name="Normal 3 2 2 2 2 2 2 7 5" xfId="4905"/>
    <cellStyle name="Normal 3 2 2 2 2 2 2 7 6" xfId="4906"/>
    <cellStyle name="Normal 3 2 2 2 2 2 2 7 7" xfId="4907"/>
    <cellStyle name="Normal 3 2 2 2 2 2 2 7 8" xfId="4908"/>
    <cellStyle name="Normal 3 2 2 2 2 2 2 8" xfId="4909"/>
    <cellStyle name="Normal 3 2 2 2 2 2 2 8 2" xfId="4910"/>
    <cellStyle name="Normal 3 2 2 2 2 2 2 8 3" xfId="4911"/>
    <cellStyle name="Normal 3 2 2 2 2 2 2 8 4" xfId="4912"/>
    <cellStyle name="Normal 3 2 2 2 2 2 2 8 5" xfId="4913"/>
    <cellStyle name="Normal 3 2 2 2 2 2 2 8 6" xfId="4914"/>
    <cellStyle name="Normal 3 2 2 2 2 2 2 9" xfId="4915"/>
    <cellStyle name="Normal 3 2 2 2 2 2 3" xfId="4916"/>
    <cellStyle name="Normal 3 2 2 2 2 2 3 10" xfId="4917"/>
    <cellStyle name="Normal 3 2 2 2 2 2 3 11" xfId="4918"/>
    <cellStyle name="Normal 3 2 2 2 2 2 3 12" xfId="4919"/>
    <cellStyle name="Normal 3 2 2 2 2 2 3 13" xfId="4920"/>
    <cellStyle name="Normal 3 2 2 2 2 2 3 2" xfId="4921"/>
    <cellStyle name="Normal 3 2 2 2 2 2 3 2 10" xfId="4922"/>
    <cellStyle name="Normal 3 2 2 2 2 2 3 2 11" xfId="4923"/>
    <cellStyle name="Normal 3 2 2 2 2 2 3 2 12" xfId="4924"/>
    <cellStyle name="Normal 3 2 2 2 2 2 3 2 2" xfId="4925"/>
    <cellStyle name="Normal 3 2 2 2 2 2 3 2 2 2" xfId="4926"/>
    <cellStyle name="Normal 3 2 2 2 2 2 3 2 2 2 2" xfId="4927"/>
    <cellStyle name="Normal 3 2 2 2 2 2 3 2 2 2 2 2" xfId="4928"/>
    <cellStyle name="Normal 3 2 2 2 2 2 3 2 2 2 2 3" xfId="4929"/>
    <cellStyle name="Normal 3 2 2 2 2 2 3 2 2 2 2 4" xfId="4930"/>
    <cellStyle name="Normal 3 2 2 2 2 2 3 2 2 2 2 5" xfId="4931"/>
    <cellStyle name="Normal 3 2 2 2 2 2 3 2 2 2 2 6" xfId="4932"/>
    <cellStyle name="Normal 3 2 2 2 2 2 3 2 2 2 3" xfId="4933"/>
    <cellStyle name="Normal 3 2 2 2 2 2 3 2 2 2 3 2" xfId="4934"/>
    <cellStyle name="Normal 3 2 2 2 2 2 3 2 2 2 4" xfId="4935"/>
    <cellStyle name="Normal 3 2 2 2 2 2 3 2 2 2 5" xfId="4936"/>
    <cellStyle name="Normal 3 2 2 2 2 2 3 2 2 2 6" xfId="4937"/>
    <cellStyle name="Normal 3 2 2 2 2 2 3 2 2 2 7" xfId="4938"/>
    <cellStyle name="Normal 3 2 2 2 2 2 3 2 2 2 8" xfId="4939"/>
    <cellStyle name="Normal 3 2 2 2 2 2 3 2 2 3" xfId="4940"/>
    <cellStyle name="Normal 3 2 2 2 2 2 3 2 2 3 2" xfId="4941"/>
    <cellStyle name="Normal 3 2 2 2 2 2 3 2 2 3 3" xfId="4942"/>
    <cellStyle name="Normal 3 2 2 2 2 2 3 2 2 3 4" xfId="4943"/>
    <cellStyle name="Normal 3 2 2 2 2 2 3 2 2 3 5" xfId="4944"/>
    <cellStyle name="Normal 3 2 2 2 2 2 3 2 2 3 6" xfId="4945"/>
    <cellStyle name="Normal 3 2 2 2 2 2 3 2 2 4" xfId="4946"/>
    <cellStyle name="Normal 3 2 2 2 2 2 3 2 2 5" xfId="4947"/>
    <cellStyle name="Normal 3 2 2 2 2 2 3 2 2 6" xfId="4948"/>
    <cellStyle name="Normal 3 2 2 2 2 2 3 2 2 7" xfId="4949"/>
    <cellStyle name="Normal 3 2 2 2 2 2 3 2 2 8" xfId="4950"/>
    <cellStyle name="Normal 3 2 2 2 2 2 3 2 3" xfId="4951"/>
    <cellStyle name="Normal 3 2 2 2 2 2 3 2 3 2" xfId="4952"/>
    <cellStyle name="Normal 3 2 2 2 2 2 3 2 3 2 2" xfId="4953"/>
    <cellStyle name="Normal 3 2 2 2 2 2 3 2 3 2 2 2" xfId="4954"/>
    <cellStyle name="Normal 3 2 2 2 2 2 3 2 3 2 2 3" xfId="4955"/>
    <cellStyle name="Normal 3 2 2 2 2 2 3 2 3 2 2 4" xfId="4956"/>
    <cellStyle name="Normal 3 2 2 2 2 2 3 2 3 2 2 5" xfId="4957"/>
    <cellStyle name="Normal 3 2 2 2 2 2 3 2 3 2 2 6" xfId="4958"/>
    <cellStyle name="Normal 3 2 2 2 2 2 3 2 3 2 3" xfId="4959"/>
    <cellStyle name="Normal 3 2 2 2 2 2 3 2 3 2 3 2" xfId="4960"/>
    <cellStyle name="Normal 3 2 2 2 2 2 3 2 3 2 4" xfId="4961"/>
    <cellStyle name="Normal 3 2 2 2 2 2 3 2 3 2 5" xfId="4962"/>
    <cellStyle name="Normal 3 2 2 2 2 2 3 2 3 2 6" xfId="4963"/>
    <cellStyle name="Normal 3 2 2 2 2 2 3 2 3 2 7" xfId="4964"/>
    <cellStyle name="Normal 3 2 2 2 2 2 3 2 3 2 8" xfId="4965"/>
    <cellStyle name="Normal 3 2 2 2 2 2 3 2 3 3" xfId="4966"/>
    <cellStyle name="Normal 3 2 2 2 2 2 3 2 3 3 2" xfId="4967"/>
    <cellStyle name="Normal 3 2 2 2 2 2 3 2 3 3 3" xfId="4968"/>
    <cellStyle name="Normal 3 2 2 2 2 2 3 2 3 3 4" xfId="4969"/>
    <cellStyle name="Normal 3 2 2 2 2 2 3 2 3 3 5" xfId="4970"/>
    <cellStyle name="Normal 3 2 2 2 2 2 3 2 3 3 6" xfId="4971"/>
    <cellStyle name="Normal 3 2 2 2 2 2 3 2 3 4" xfId="4972"/>
    <cellStyle name="Normal 3 2 2 2 2 2 3 2 3 5" xfId="4973"/>
    <cellStyle name="Normal 3 2 2 2 2 2 3 2 3 6" xfId="4974"/>
    <cellStyle name="Normal 3 2 2 2 2 2 3 2 3 7" xfId="4975"/>
    <cellStyle name="Normal 3 2 2 2 2 2 3 2 3 8" xfId="4976"/>
    <cellStyle name="Normal 3 2 2 2 2 2 3 2 4" xfId="4977"/>
    <cellStyle name="Normal 3 2 2 2 2 2 3 2 4 2" xfId="4978"/>
    <cellStyle name="Normal 3 2 2 2 2 2 3 2 4 2 2" xfId="4979"/>
    <cellStyle name="Normal 3 2 2 2 2 2 3 2 4 2 2 2" xfId="4980"/>
    <cellStyle name="Normal 3 2 2 2 2 2 3 2 4 2 2 3" xfId="4981"/>
    <cellStyle name="Normal 3 2 2 2 2 2 3 2 4 2 2 4" xfId="4982"/>
    <cellStyle name="Normal 3 2 2 2 2 2 3 2 4 2 2 5" xfId="4983"/>
    <cellStyle name="Normal 3 2 2 2 2 2 3 2 4 2 2 6" xfId="4984"/>
    <cellStyle name="Normal 3 2 2 2 2 2 3 2 4 2 3" xfId="4985"/>
    <cellStyle name="Normal 3 2 2 2 2 2 3 2 4 2 3 2" xfId="4986"/>
    <cellStyle name="Normal 3 2 2 2 2 2 3 2 4 2 4" xfId="4987"/>
    <cellStyle name="Normal 3 2 2 2 2 2 3 2 4 2 5" xfId="4988"/>
    <cellStyle name="Normal 3 2 2 2 2 2 3 2 4 2 6" xfId="4989"/>
    <cellStyle name="Normal 3 2 2 2 2 2 3 2 4 2 7" xfId="4990"/>
    <cellStyle name="Normal 3 2 2 2 2 2 3 2 4 2 8" xfId="4991"/>
    <cellStyle name="Normal 3 2 2 2 2 2 3 2 4 3" xfId="4992"/>
    <cellStyle name="Normal 3 2 2 2 2 2 3 2 4 3 2" xfId="4993"/>
    <cellStyle name="Normal 3 2 2 2 2 2 3 2 4 3 3" xfId="4994"/>
    <cellStyle name="Normal 3 2 2 2 2 2 3 2 4 3 4" xfId="4995"/>
    <cellStyle name="Normal 3 2 2 2 2 2 3 2 4 3 5" xfId="4996"/>
    <cellStyle name="Normal 3 2 2 2 2 2 3 2 4 3 6" xfId="4997"/>
    <cellStyle name="Normal 3 2 2 2 2 2 3 2 4 4" xfId="4998"/>
    <cellStyle name="Normal 3 2 2 2 2 2 3 2 4 5" xfId="4999"/>
    <cellStyle name="Normal 3 2 2 2 2 2 3 2 4 6" xfId="5000"/>
    <cellStyle name="Normal 3 2 2 2 2 2 3 2 4 7" xfId="5001"/>
    <cellStyle name="Normal 3 2 2 2 2 2 3 2 4 8" xfId="5002"/>
    <cellStyle name="Normal 3 2 2 2 2 2 3 2 5" xfId="5003"/>
    <cellStyle name="Normal 3 2 2 2 2 2 3 2 5 2" xfId="5004"/>
    <cellStyle name="Normal 3 2 2 2 2 2 3 2 5 2 2" xfId="5005"/>
    <cellStyle name="Normal 3 2 2 2 2 2 3 2 5 2 2 2" xfId="5006"/>
    <cellStyle name="Normal 3 2 2 2 2 2 3 2 5 2 2 3" xfId="5007"/>
    <cellStyle name="Normal 3 2 2 2 2 2 3 2 5 2 2 4" xfId="5008"/>
    <cellStyle name="Normal 3 2 2 2 2 2 3 2 5 2 2 5" xfId="5009"/>
    <cellStyle name="Normal 3 2 2 2 2 2 3 2 5 2 2 6" xfId="5010"/>
    <cellStyle name="Normal 3 2 2 2 2 2 3 2 5 2 3" xfId="5011"/>
    <cellStyle name="Normal 3 2 2 2 2 2 3 2 5 2 3 2" xfId="5012"/>
    <cellStyle name="Normal 3 2 2 2 2 2 3 2 5 2 4" xfId="5013"/>
    <cellStyle name="Normal 3 2 2 2 2 2 3 2 5 2 5" xfId="5014"/>
    <cellStyle name="Normal 3 2 2 2 2 2 3 2 5 2 6" xfId="5015"/>
    <cellStyle name="Normal 3 2 2 2 2 2 3 2 5 2 7" xfId="5016"/>
    <cellStyle name="Normal 3 2 2 2 2 2 3 2 5 2 8" xfId="5017"/>
    <cellStyle name="Normal 3 2 2 2 2 2 3 2 5 3" xfId="5018"/>
    <cellStyle name="Normal 3 2 2 2 2 2 3 2 5 3 2" xfId="5019"/>
    <cellStyle name="Normal 3 2 2 2 2 2 3 2 5 3 3" xfId="5020"/>
    <cellStyle name="Normal 3 2 2 2 2 2 3 2 5 3 4" xfId="5021"/>
    <cellStyle name="Normal 3 2 2 2 2 2 3 2 5 3 5" xfId="5022"/>
    <cellStyle name="Normal 3 2 2 2 2 2 3 2 5 3 6" xfId="5023"/>
    <cellStyle name="Normal 3 2 2 2 2 2 3 2 5 4" xfId="5024"/>
    <cellStyle name="Normal 3 2 2 2 2 2 3 2 5 5" xfId="5025"/>
    <cellStyle name="Normal 3 2 2 2 2 2 3 2 5 6" xfId="5026"/>
    <cellStyle name="Normal 3 2 2 2 2 2 3 2 5 7" xfId="5027"/>
    <cellStyle name="Normal 3 2 2 2 2 2 3 2 5 8" xfId="5028"/>
    <cellStyle name="Normal 3 2 2 2 2 2 3 2 6" xfId="5029"/>
    <cellStyle name="Normal 3 2 2 2 2 2 3 2 6 2" xfId="5030"/>
    <cellStyle name="Normal 3 2 2 2 2 2 3 2 6 2 2" xfId="5031"/>
    <cellStyle name="Normal 3 2 2 2 2 2 3 2 6 2 3" xfId="5032"/>
    <cellStyle name="Normal 3 2 2 2 2 2 3 2 6 2 4" xfId="5033"/>
    <cellStyle name="Normal 3 2 2 2 2 2 3 2 6 2 5" xfId="5034"/>
    <cellStyle name="Normal 3 2 2 2 2 2 3 2 6 2 6" xfId="5035"/>
    <cellStyle name="Normal 3 2 2 2 2 2 3 2 6 3" xfId="5036"/>
    <cellStyle name="Normal 3 2 2 2 2 2 3 2 6 3 2" xfId="5037"/>
    <cellStyle name="Normal 3 2 2 2 2 2 3 2 6 4" xfId="5038"/>
    <cellStyle name="Normal 3 2 2 2 2 2 3 2 6 5" xfId="5039"/>
    <cellStyle name="Normal 3 2 2 2 2 2 3 2 6 6" xfId="5040"/>
    <cellStyle name="Normal 3 2 2 2 2 2 3 2 6 7" xfId="5041"/>
    <cellStyle name="Normal 3 2 2 2 2 2 3 2 6 8" xfId="5042"/>
    <cellStyle name="Normal 3 2 2 2 2 2 3 2 7" xfId="5043"/>
    <cellStyle name="Normal 3 2 2 2 2 2 3 2 7 2" xfId="5044"/>
    <cellStyle name="Normal 3 2 2 2 2 2 3 2 7 3" xfId="5045"/>
    <cellStyle name="Normal 3 2 2 2 2 2 3 2 7 4" xfId="5046"/>
    <cellStyle name="Normal 3 2 2 2 2 2 3 2 7 5" xfId="5047"/>
    <cellStyle name="Normal 3 2 2 2 2 2 3 2 7 6" xfId="5048"/>
    <cellStyle name="Normal 3 2 2 2 2 2 3 2 8" xfId="5049"/>
    <cellStyle name="Normal 3 2 2 2 2 2 3 2 9" xfId="5050"/>
    <cellStyle name="Normal 3 2 2 2 2 2 3 3" xfId="5051"/>
    <cellStyle name="Normal 3 2 2 2 2 2 3 3 2" xfId="5052"/>
    <cellStyle name="Normal 3 2 2 2 2 2 3 3 2 2" xfId="5053"/>
    <cellStyle name="Normal 3 2 2 2 2 2 3 3 2 2 2" xfId="5054"/>
    <cellStyle name="Normal 3 2 2 2 2 2 3 3 2 2 3" xfId="5055"/>
    <cellStyle name="Normal 3 2 2 2 2 2 3 3 2 2 4" xfId="5056"/>
    <cellStyle name="Normal 3 2 2 2 2 2 3 3 2 2 5" xfId="5057"/>
    <cellStyle name="Normal 3 2 2 2 2 2 3 3 2 2 6" xfId="5058"/>
    <cellStyle name="Normal 3 2 2 2 2 2 3 3 2 3" xfId="5059"/>
    <cellStyle name="Normal 3 2 2 2 2 2 3 3 2 3 2" xfId="5060"/>
    <cellStyle name="Normal 3 2 2 2 2 2 3 3 2 4" xfId="5061"/>
    <cellStyle name="Normal 3 2 2 2 2 2 3 3 2 5" xfId="5062"/>
    <cellStyle name="Normal 3 2 2 2 2 2 3 3 2 6" xfId="5063"/>
    <cellStyle name="Normal 3 2 2 2 2 2 3 3 2 7" xfId="5064"/>
    <cellStyle name="Normal 3 2 2 2 2 2 3 3 2 8" xfId="5065"/>
    <cellStyle name="Normal 3 2 2 2 2 2 3 3 3" xfId="5066"/>
    <cellStyle name="Normal 3 2 2 2 2 2 3 3 3 2" xfId="5067"/>
    <cellStyle name="Normal 3 2 2 2 2 2 3 3 3 3" xfId="5068"/>
    <cellStyle name="Normal 3 2 2 2 2 2 3 3 3 4" xfId="5069"/>
    <cellStyle name="Normal 3 2 2 2 2 2 3 3 3 5" xfId="5070"/>
    <cellStyle name="Normal 3 2 2 2 2 2 3 3 3 6" xfId="5071"/>
    <cellStyle name="Normal 3 2 2 2 2 2 3 3 4" xfId="5072"/>
    <cellStyle name="Normal 3 2 2 2 2 2 3 3 5" xfId="5073"/>
    <cellStyle name="Normal 3 2 2 2 2 2 3 3 6" xfId="5074"/>
    <cellStyle name="Normal 3 2 2 2 2 2 3 3 7" xfId="5075"/>
    <cellStyle name="Normal 3 2 2 2 2 2 3 3 8" xfId="5076"/>
    <cellStyle name="Normal 3 2 2 2 2 2 3 4" xfId="5077"/>
    <cellStyle name="Normal 3 2 2 2 2 2 3 4 2" xfId="5078"/>
    <cellStyle name="Normal 3 2 2 2 2 2 3 4 2 2" xfId="5079"/>
    <cellStyle name="Normal 3 2 2 2 2 2 3 4 2 2 2" xfId="5080"/>
    <cellStyle name="Normal 3 2 2 2 2 2 3 4 2 2 3" xfId="5081"/>
    <cellStyle name="Normal 3 2 2 2 2 2 3 4 2 2 4" xfId="5082"/>
    <cellStyle name="Normal 3 2 2 2 2 2 3 4 2 2 5" xfId="5083"/>
    <cellStyle name="Normal 3 2 2 2 2 2 3 4 2 2 6" xfId="5084"/>
    <cellStyle name="Normal 3 2 2 2 2 2 3 4 2 3" xfId="5085"/>
    <cellStyle name="Normal 3 2 2 2 2 2 3 4 2 3 2" xfId="5086"/>
    <cellStyle name="Normal 3 2 2 2 2 2 3 4 2 4" xfId="5087"/>
    <cellStyle name="Normal 3 2 2 2 2 2 3 4 2 5" xfId="5088"/>
    <cellStyle name="Normal 3 2 2 2 2 2 3 4 2 6" xfId="5089"/>
    <cellStyle name="Normal 3 2 2 2 2 2 3 4 2 7" xfId="5090"/>
    <cellStyle name="Normal 3 2 2 2 2 2 3 4 2 8" xfId="5091"/>
    <cellStyle name="Normal 3 2 2 2 2 2 3 4 3" xfId="5092"/>
    <cellStyle name="Normal 3 2 2 2 2 2 3 4 3 2" xfId="5093"/>
    <cellStyle name="Normal 3 2 2 2 2 2 3 4 3 3" xfId="5094"/>
    <cellStyle name="Normal 3 2 2 2 2 2 3 4 3 4" xfId="5095"/>
    <cellStyle name="Normal 3 2 2 2 2 2 3 4 3 5" xfId="5096"/>
    <cellStyle name="Normal 3 2 2 2 2 2 3 4 3 6" xfId="5097"/>
    <cellStyle name="Normal 3 2 2 2 2 2 3 4 4" xfId="5098"/>
    <cellStyle name="Normal 3 2 2 2 2 2 3 4 5" xfId="5099"/>
    <cellStyle name="Normal 3 2 2 2 2 2 3 4 6" xfId="5100"/>
    <cellStyle name="Normal 3 2 2 2 2 2 3 4 7" xfId="5101"/>
    <cellStyle name="Normal 3 2 2 2 2 2 3 4 8" xfId="5102"/>
    <cellStyle name="Normal 3 2 2 2 2 2 3 5" xfId="5103"/>
    <cellStyle name="Normal 3 2 2 2 2 2 3 5 2" xfId="5104"/>
    <cellStyle name="Normal 3 2 2 2 2 2 3 5 2 2" xfId="5105"/>
    <cellStyle name="Normal 3 2 2 2 2 2 3 5 2 2 2" xfId="5106"/>
    <cellStyle name="Normal 3 2 2 2 2 2 3 5 2 2 3" xfId="5107"/>
    <cellStyle name="Normal 3 2 2 2 2 2 3 5 2 2 4" xfId="5108"/>
    <cellStyle name="Normal 3 2 2 2 2 2 3 5 2 2 5" xfId="5109"/>
    <cellStyle name="Normal 3 2 2 2 2 2 3 5 2 2 6" xfId="5110"/>
    <cellStyle name="Normal 3 2 2 2 2 2 3 5 2 3" xfId="5111"/>
    <cellStyle name="Normal 3 2 2 2 2 2 3 5 2 3 2" xfId="5112"/>
    <cellStyle name="Normal 3 2 2 2 2 2 3 5 2 4" xfId="5113"/>
    <cellStyle name="Normal 3 2 2 2 2 2 3 5 2 5" xfId="5114"/>
    <cellStyle name="Normal 3 2 2 2 2 2 3 5 2 6" xfId="5115"/>
    <cellStyle name="Normal 3 2 2 2 2 2 3 5 2 7" xfId="5116"/>
    <cellStyle name="Normal 3 2 2 2 2 2 3 5 2 8" xfId="5117"/>
    <cellStyle name="Normal 3 2 2 2 2 2 3 5 3" xfId="5118"/>
    <cellStyle name="Normal 3 2 2 2 2 2 3 5 3 2" xfId="5119"/>
    <cellStyle name="Normal 3 2 2 2 2 2 3 5 3 3" xfId="5120"/>
    <cellStyle name="Normal 3 2 2 2 2 2 3 5 3 4" xfId="5121"/>
    <cellStyle name="Normal 3 2 2 2 2 2 3 5 3 5" xfId="5122"/>
    <cellStyle name="Normal 3 2 2 2 2 2 3 5 3 6" xfId="5123"/>
    <cellStyle name="Normal 3 2 2 2 2 2 3 5 4" xfId="5124"/>
    <cellStyle name="Normal 3 2 2 2 2 2 3 5 5" xfId="5125"/>
    <cellStyle name="Normal 3 2 2 2 2 2 3 5 6" xfId="5126"/>
    <cellStyle name="Normal 3 2 2 2 2 2 3 5 7" xfId="5127"/>
    <cellStyle name="Normal 3 2 2 2 2 2 3 5 8" xfId="5128"/>
    <cellStyle name="Normal 3 2 2 2 2 2 3 6" xfId="5129"/>
    <cellStyle name="Normal 3 2 2 2 2 2 3 6 2" xfId="5130"/>
    <cellStyle name="Normal 3 2 2 2 2 2 3 6 2 2" xfId="5131"/>
    <cellStyle name="Normal 3 2 2 2 2 2 3 6 2 2 2" xfId="5132"/>
    <cellStyle name="Normal 3 2 2 2 2 2 3 6 2 2 3" xfId="5133"/>
    <cellStyle name="Normal 3 2 2 2 2 2 3 6 2 2 4" xfId="5134"/>
    <cellStyle name="Normal 3 2 2 2 2 2 3 6 2 2 5" xfId="5135"/>
    <cellStyle name="Normal 3 2 2 2 2 2 3 6 2 2 6" xfId="5136"/>
    <cellStyle name="Normal 3 2 2 2 2 2 3 6 2 3" xfId="5137"/>
    <cellStyle name="Normal 3 2 2 2 2 2 3 6 2 3 2" xfId="5138"/>
    <cellStyle name="Normal 3 2 2 2 2 2 3 6 2 4" xfId="5139"/>
    <cellStyle name="Normal 3 2 2 2 2 2 3 6 2 5" xfId="5140"/>
    <cellStyle name="Normal 3 2 2 2 2 2 3 6 2 6" xfId="5141"/>
    <cellStyle name="Normal 3 2 2 2 2 2 3 6 2 7" xfId="5142"/>
    <cellStyle name="Normal 3 2 2 2 2 2 3 6 2 8" xfId="5143"/>
    <cellStyle name="Normal 3 2 2 2 2 2 3 6 3" xfId="5144"/>
    <cellStyle name="Normal 3 2 2 2 2 2 3 6 3 2" xfId="5145"/>
    <cellStyle name="Normal 3 2 2 2 2 2 3 6 3 3" xfId="5146"/>
    <cellStyle name="Normal 3 2 2 2 2 2 3 6 3 4" xfId="5147"/>
    <cellStyle name="Normal 3 2 2 2 2 2 3 6 3 5" xfId="5148"/>
    <cellStyle name="Normal 3 2 2 2 2 2 3 6 3 6" xfId="5149"/>
    <cellStyle name="Normal 3 2 2 2 2 2 3 6 4" xfId="5150"/>
    <cellStyle name="Normal 3 2 2 2 2 2 3 6 5" xfId="5151"/>
    <cellStyle name="Normal 3 2 2 2 2 2 3 6 6" xfId="5152"/>
    <cellStyle name="Normal 3 2 2 2 2 2 3 6 7" xfId="5153"/>
    <cellStyle name="Normal 3 2 2 2 2 2 3 6 8" xfId="5154"/>
    <cellStyle name="Normal 3 2 2 2 2 2 3 7" xfId="5155"/>
    <cellStyle name="Normal 3 2 2 2 2 2 3 7 2" xfId="5156"/>
    <cellStyle name="Normal 3 2 2 2 2 2 3 7 2 2" xfId="5157"/>
    <cellStyle name="Normal 3 2 2 2 2 2 3 7 2 3" xfId="5158"/>
    <cellStyle name="Normal 3 2 2 2 2 2 3 7 2 4" xfId="5159"/>
    <cellStyle name="Normal 3 2 2 2 2 2 3 7 2 5" xfId="5160"/>
    <cellStyle name="Normal 3 2 2 2 2 2 3 7 2 6" xfId="5161"/>
    <cellStyle name="Normal 3 2 2 2 2 2 3 7 3" xfId="5162"/>
    <cellStyle name="Normal 3 2 2 2 2 2 3 7 3 2" xfId="5163"/>
    <cellStyle name="Normal 3 2 2 2 2 2 3 7 4" xfId="5164"/>
    <cellStyle name="Normal 3 2 2 2 2 2 3 7 5" xfId="5165"/>
    <cellStyle name="Normal 3 2 2 2 2 2 3 7 6" xfId="5166"/>
    <cellStyle name="Normal 3 2 2 2 2 2 3 7 7" xfId="5167"/>
    <cellStyle name="Normal 3 2 2 2 2 2 3 7 8" xfId="5168"/>
    <cellStyle name="Normal 3 2 2 2 2 2 3 8" xfId="5169"/>
    <cellStyle name="Normal 3 2 2 2 2 2 3 8 2" xfId="5170"/>
    <cellStyle name="Normal 3 2 2 2 2 2 3 8 3" xfId="5171"/>
    <cellStyle name="Normal 3 2 2 2 2 2 3 8 4" xfId="5172"/>
    <cellStyle name="Normal 3 2 2 2 2 2 3 8 5" xfId="5173"/>
    <cellStyle name="Normal 3 2 2 2 2 2 3 8 6" xfId="5174"/>
    <cellStyle name="Normal 3 2 2 2 2 2 3 9" xfId="5175"/>
    <cellStyle name="Normal 3 2 2 2 2 2 4" xfId="5176"/>
    <cellStyle name="Normal 3 2 2 2 2 2 4 10" xfId="5177"/>
    <cellStyle name="Normal 3 2 2 2 2 2 4 11" xfId="5178"/>
    <cellStyle name="Normal 3 2 2 2 2 2 4 12" xfId="5179"/>
    <cellStyle name="Normal 3 2 2 2 2 2 4 2" xfId="5180"/>
    <cellStyle name="Normal 3 2 2 2 2 2 4 2 2" xfId="5181"/>
    <cellStyle name="Normal 3 2 2 2 2 2 4 2 2 2" xfId="5182"/>
    <cellStyle name="Normal 3 2 2 2 2 2 4 2 2 2 2" xfId="5183"/>
    <cellStyle name="Normal 3 2 2 2 2 2 4 2 2 2 3" xfId="5184"/>
    <cellStyle name="Normal 3 2 2 2 2 2 4 2 2 2 4" xfId="5185"/>
    <cellStyle name="Normal 3 2 2 2 2 2 4 2 2 2 5" xfId="5186"/>
    <cellStyle name="Normal 3 2 2 2 2 2 4 2 2 2 6" xfId="5187"/>
    <cellStyle name="Normal 3 2 2 2 2 2 4 2 2 3" xfId="5188"/>
    <cellStyle name="Normal 3 2 2 2 2 2 4 2 2 3 2" xfId="5189"/>
    <cellStyle name="Normal 3 2 2 2 2 2 4 2 2 4" xfId="5190"/>
    <cellStyle name="Normal 3 2 2 2 2 2 4 2 2 5" xfId="5191"/>
    <cellStyle name="Normal 3 2 2 2 2 2 4 2 2 6" xfId="5192"/>
    <cellStyle name="Normal 3 2 2 2 2 2 4 2 2 7" xfId="5193"/>
    <cellStyle name="Normal 3 2 2 2 2 2 4 2 2 8" xfId="5194"/>
    <cellStyle name="Normal 3 2 2 2 2 2 4 2 3" xfId="5195"/>
    <cellStyle name="Normal 3 2 2 2 2 2 4 2 3 2" xfId="5196"/>
    <cellStyle name="Normal 3 2 2 2 2 2 4 2 3 3" xfId="5197"/>
    <cellStyle name="Normal 3 2 2 2 2 2 4 2 3 4" xfId="5198"/>
    <cellStyle name="Normal 3 2 2 2 2 2 4 2 3 5" xfId="5199"/>
    <cellStyle name="Normal 3 2 2 2 2 2 4 2 3 6" xfId="5200"/>
    <cellStyle name="Normal 3 2 2 2 2 2 4 2 4" xfId="5201"/>
    <cellStyle name="Normal 3 2 2 2 2 2 4 2 5" xfId="5202"/>
    <cellStyle name="Normal 3 2 2 2 2 2 4 2 6" xfId="5203"/>
    <cellStyle name="Normal 3 2 2 2 2 2 4 2 7" xfId="5204"/>
    <cellStyle name="Normal 3 2 2 2 2 2 4 2 8" xfId="5205"/>
    <cellStyle name="Normal 3 2 2 2 2 2 4 3" xfId="5206"/>
    <cellStyle name="Normal 3 2 2 2 2 2 4 3 2" xfId="5207"/>
    <cellStyle name="Normal 3 2 2 2 2 2 4 3 2 2" xfId="5208"/>
    <cellStyle name="Normal 3 2 2 2 2 2 4 3 2 2 2" xfId="5209"/>
    <cellStyle name="Normal 3 2 2 2 2 2 4 3 2 2 3" xfId="5210"/>
    <cellStyle name="Normal 3 2 2 2 2 2 4 3 2 2 4" xfId="5211"/>
    <cellStyle name="Normal 3 2 2 2 2 2 4 3 2 2 5" xfId="5212"/>
    <cellStyle name="Normal 3 2 2 2 2 2 4 3 2 2 6" xfId="5213"/>
    <cellStyle name="Normal 3 2 2 2 2 2 4 3 2 3" xfId="5214"/>
    <cellStyle name="Normal 3 2 2 2 2 2 4 3 2 3 2" xfId="5215"/>
    <cellStyle name="Normal 3 2 2 2 2 2 4 3 2 4" xfId="5216"/>
    <cellStyle name="Normal 3 2 2 2 2 2 4 3 2 5" xfId="5217"/>
    <cellStyle name="Normal 3 2 2 2 2 2 4 3 2 6" xfId="5218"/>
    <cellStyle name="Normal 3 2 2 2 2 2 4 3 2 7" xfId="5219"/>
    <cellStyle name="Normal 3 2 2 2 2 2 4 3 2 8" xfId="5220"/>
    <cellStyle name="Normal 3 2 2 2 2 2 4 3 3" xfId="5221"/>
    <cellStyle name="Normal 3 2 2 2 2 2 4 3 3 2" xfId="5222"/>
    <cellStyle name="Normal 3 2 2 2 2 2 4 3 3 3" xfId="5223"/>
    <cellStyle name="Normal 3 2 2 2 2 2 4 3 3 4" xfId="5224"/>
    <cellStyle name="Normal 3 2 2 2 2 2 4 3 3 5" xfId="5225"/>
    <cellStyle name="Normal 3 2 2 2 2 2 4 3 3 6" xfId="5226"/>
    <cellStyle name="Normal 3 2 2 2 2 2 4 3 4" xfId="5227"/>
    <cellStyle name="Normal 3 2 2 2 2 2 4 3 5" xfId="5228"/>
    <cellStyle name="Normal 3 2 2 2 2 2 4 3 6" xfId="5229"/>
    <cellStyle name="Normal 3 2 2 2 2 2 4 3 7" xfId="5230"/>
    <cellStyle name="Normal 3 2 2 2 2 2 4 3 8" xfId="5231"/>
    <cellStyle name="Normal 3 2 2 2 2 2 4 4" xfId="5232"/>
    <cellStyle name="Normal 3 2 2 2 2 2 4 4 2" xfId="5233"/>
    <cellStyle name="Normal 3 2 2 2 2 2 4 4 2 2" xfId="5234"/>
    <cellStyle name="Normal 3 2 2 2 2 2 4 4 2 2 2" xfId="5235"/>
    <cellStyle name="Normal 3 2 2 2 2 2 4 4 2 2 3" xfId="5236"/>
    <cellStyle name="Normal 3 2 2 2 2 2 4 4 2 2 4" xfId="5237"/>
    <cellStyle name="Normal 3 2 2 2 2 2 4 4 2 2 5" xfId="5238"/>
    <cellStyle name="Normal 3 2 2 2 2 2 4 4 2 2 6" xfId="5239"/>
    <cellStyle name="Normal 3 2 2 2 2 2 4 4 2 3" xfId="5240"/>
    <cellStyle name="Normal 3 2 2 2 2 2 4 4 2 3 2" xfId="5241"/>
    <cellStyle name="Normal 3 2 2 2 2 2 4 4 2 4" xfId="5242"/>
    <cellStyle name="Normal 3 2 2 2 2 2 4 4 2 5" xfId="5243"/>
    <cellStyle name="Normal 3 2 2 2 2 2 4 4 2 6" xfId="5244"/>
    <cellStyle name="Normal 3 2 2 2 2 2 4 4 2 7" xfId="5245"/>
    <cellStyle name="Normal 3 2 2 2 2 2 4 4 2 8" xfId="5246"/>
    <cellStyle name="Normal 3 2 2 2 2 2 4 4 3" xfId="5247"/>
    <cellStyle name="Normal 3 2 2 2 2 2 4 4 3 2" xfId="5248"/>
    <cellStyle name="Normal 3 2 2 2 2 2 4 4 3 3" xfId="5249"/>
    <cellStyle name="Normal 3 2 2 2 2 2 4 4 3 4" xfId="5250"/>
    <cellStyle name="Normal 3 2 2 2 2 2 4 4 3 5" xfId="5251"/>
    <cellStyle name="Normal 3 2 2 2 2 2 4 4 3 6" xfId="5252"/>
    <cellStyle name="Normal 3 2 2 2 2 2 4 4 4" xfId="5253"/>
    <cellStyle name="Normal 3 2 2 2 2 2 4 4 5" xfId="5254"/>
    <cellStyle name="Normal 3 2 2 2 2 2 4 4 6" xfId="5255"/>
    <cellStyle name="Normal 3 2 2 2 2 2 4 4 7" xfId="5256"/>
    <cellStyle name="Normal 3 2 2 2 2 2 4 4 8" xfId="5257"/>
    <cellStyle name="Normal 3 2 2 2 2 2 4 5" xfId="5258"/>
    <cellStyle name="Normal 3 2 2 2 2 2 4 5 2" xfId="5259"/>
    <cellStyle name="Normal 3 2 2 2 2 2 4 5 2 2" xfId="5260"/>
    <cellStyle name="Normal 3 2 2 2 2 2 4 5 2 2 2" xfId="5261"/>
    <cellStyle name="Normal 3 2 2 2 2 2 4 5 2 2 3" xfId="5262"/>
    <cellStyle name="Normal 3 2 2 2 2 2 4 5 2 2 4" xfId="5263"/>
    <cellStyle name="Normal 3 2 2 2 2 2 4 5 2 2 5" xfId="5264"/>
    <cellStyle name="Normal 3 2 2 2 2 2 4 5 2 2 6" xfId="5265"/>
    <cellStyle name="Normal 3 2 2 2 2 2 4 5 2 3" xfId="5266"/>
    <cellStyle name="Normal 3 2 2 2 2 2 4 5 2 3 2" xfId="5267"/>
    <cellStyle name="Normal 3 2 2 2 2 2 4 5 2 4" xfId="5268"/>
    <cellStyle name="Normal 3 2 2 2 2 2 4 5 2 5" xfId="5269"/>
    <cellStyle name="Normal 3 2 2 2 2 2 4 5 2 6" xfId="5270"/>
    <cellStyle name="Normal 3 2 2 2 2 2 4 5 2 7" xfId="5271"/>
    <cellStyle name="Normal 3 2 2 2 2 2 4 5 2 8" xfId="5272"/>
    <cellStyle name="Normal 3 2 2 2 2 2 4 5 3" xfId="5273"/>
    <cellStyle name="Normal 3 2 2 2 2 2 4 5 3 2" xfId="5274"/>
    <cellStyle name="Normal 3 2 2 2 2 2 4 5 3 3" xfId="5275"/>
    <cellStyle name="Normal 3 2 2 2 2 2 4 5 3 4" xfId="5276"/>
    <cellStyle name="Normal 3 2 2 2 2 2 4 5 3 5" xfId="5277"/>
    <cellStyle name="Normal 3 2 2 2 2 2 4 5 3 6" xfId="5278"/>
    <cellStyle name="Normal 3 2 2 2 2 2 4 5 4" xfId="5279"/>
    <cellStyle name="Normal 3 2 2 2 2 2 4 5 5" xfId="5280"/>
    <cellStyle name="Normal 3 2 2 2 2 2 4 5 6" xfId="5281"/>
    <cellStyle name="Normal 3 2 2 2 2 2 4 5 7" xfId="5282"/>
    <cellStyle name="Normal 3 2 2 2 2 2 4 5 8" xfId="5283"/>
    <cellStyle name="Normal 3 2 2 2 2 2 4 6" xfId="5284"/>
    <cellStyle name="Normal 3 2 2 2 2 2 4 6 2" xfId="5285"/>
    <cellStyle name="Normal 3 2 2 2 2 2 4 6 2 2" xfId="5286"/>
    <cellStyle name="Normal 3 2 2 2 2 2 4 6 2 3" xfId="5287"/>
    <cellStyle name="Normal 3 2 2 2 2 2 4 6 2 4" xfId="5288"/>
    <cellStyle name="Normal 3 2 2 2 2 2 4 6 2 5" xfId="5289"/>
    <cellStyle name="Normal 3 2 2 2 2 2 4 6 2 6" xfId="5290"/>
    <cellStyle name="Normal 3 2 2 2 2 2 4 6 3" xfId="5291"/>
    <cellStyle name="Normal 3 2 2 2 2 2 4 6 3 2" xfId="5292"/>
    <cellStyle name="Normal 3 2 2 2 2 2 4 6 4" xfId="5293"/>
    <cellStyle name="Normal 3 2 2 2 2 2 4 6 5" xfId="5294"/>
    <cellStyle name="Normal 3 2 2 2 2 2 4 6 6" xfId="5295"/>
    <cellStyle name="Normal 3 2 2 2 2 2 4 6 7" xfId="5296"/>
    <cellStyle name="Normal 3 2 2 2 2 2 4 6 8" xfId="5297"/>
    <cellStyle name="Normal 3 2 2 2 2 2 4 7" xfId="5298"/>
    <cellStyle name="Normal 3 2 2 2 2 2 4 7 2" xfId="5299"/>
    <cellStyle name="Normal 3 2 2 2 2 2 4 7 3" xfId="5300"/>
    <cellStyle name="Normal 3 2 2 2 2 2 4 7 4" xfId="5301"/>
    <cellStyle name="Normal 3 2 2 2 2 2 4 7 5" xfId="5302"/>
    <cellStyle name="Normal 3 2 2 2 2 2 4 7 6" xfId="5303"/>
    <cellStyle name="Normal 3 2 2 2 2 2 4 8" xfId="5304"/>
    <cellStyle name="Normal 3 2 2 2 2 2 4 9" xfId="5305"/>
    <cellStyle name="Normal 3 2 2 2 2 2 5" xfId="5306"/>
    <cellStyle name="Normal 3 2 2 2 2 2 5 2" xfId="5307"/>
    <cellStyle name="Normal 3 2 2 2 2 2 5 2 2" xfId="5308"/>
    <cellStyle name="Normal 3 2 2 2 2 2 5 2 2 2" xfId="5309"/>
    <cellStyle name="Normal 3 2 2 2 2 2 5 2 2 3" xfId="5310"/>
    <cellStyle name="Normal 3 2 2 2 2 2 5 2 2 4" xfId="5311"/>
    <cellStyle name="Normal 3 2 2 2 2 2 5 2 2 5" xfId="5312"/>
    <cellStyle name="Normal 3 2 2 2 2 2 5 2 2 6" xfId="5313"/>
    <cellStyle name="Normal 3 2 2 2 2 2 5 2 3" xfId="5314"/>
    <cellStyle name="Normal 3 2 2 2 2 2 5 2 3 2" xfId="5315"/>
    <cellStyle name="Normal 3 2 2 2 2 2 5 2 4" xfId="5316"/>
    <cellStyle name="Normal 3 2 2 2 2 2 5 2 5" xfId="5317"/>
    <cellStyle name="Normal 3 2 2 2 2 2 5 2 6" xfId="5318"/>
    <cellStyle name="Normal 3 2 2 2 2 2 5 2 7" xfId="5319"/>
    <cellStyle name="Normal 3 2 2 2 2 2 5 2 8" xfId="5320"/>
    <cellStyle name="Normal 3 2 2 2 2 2 5 3" xfId="5321"/>
    <cellStyle name="Normal 3 2 2 2 2 2 5 3 2" xfId="5322"/>
    <cellStyle name="Normal 3 2 2 2 2 2 5 3 3" xfId="5323"/>
    <cellStyle name="Normal 3 2 2 2 2 2 5 3 4" xfId="5324"/>
    <cellStyle name="Normal 3 2 2 2 2 2 5 3 5" xfId="5325"/>
    <cellStyle name="Normal 3 2 2 2 2 2 5 3 6" xfId="5326"/>
    <cellStyle name="Normal 3 2 2 2 2 2 5 4" xfId="5327"/>
    <cellStyle name="Normal 3 2 2 2 2 2 5 5" xfId="5328"/>
    <cellStyle name="Normal 3 2 2 2 2 2 5 6" xfId="5329"/>
    <cellStyle name="Normal 3 2 2 2 2 2 5 7" xfId="5330"/>
    <cellStyle name="Normal 3 2 2 2 2 2 5 8" xfId="5331"/>
    <cellStyle name="Normal 3 2 2 2 2 2 6" xfId="5332"/>
    <cellStyle name="Normal 3 2 2 2 2 2 6 2" xfId="5333"/>
    <cellStyle name="Normal 3 2 2 2 2 2 6 2 2" xfId="5334"/>
    <cellStyle name="Normal 3 2 2 2 2 2 6 2 2 2" xfId="5335"/>
    <cellStyle name="Normal 3 2 2 2 2 2 6 2 2 3" xfId="5336"/>
    <cellStyle name="Normal 3 2 2 2 2 2 6 2 2 4" xfId="5337"/>
    <cellStyle name="Normal 3 2 2 2 2 2 6 2 2 5" xfId="5338"/>
    <cellStyle name="Normal 3 2 2 2 2 2 6 2 2 6" xfId="5339"/>
    <cellStyle name="Normal 3 2 2 2 2 2 6 2 3" xfId="5340"/>
    <cellStyle name="Normal 3 2 2 2 2 2 6 2 3 2" xfId="5341"/>
    <cellStyle name="Normal 3 2 2 2 2 2 6 2 4" xfId="5342"/>
    <cellStyle name="Normal 3 2 2 2 2 2 6 2 5" xfId="5343"/>
    <cellStyle name="Normal 3 2 2 2 2 2 6 2 6" xfId="5344"/>
    <cellStyle name="Normal 3 2 2 2 2 2 6 2 7" xfId="5345"/>
    <cellStyle name="Normal 3 2 2 2 2 2 6 2 8" xfId="5346"/>
    <cellStyle name="Normal 3 2 2 2 2 2 6 3" xfId="5347"/>
    <cellStyle name="Normal 3 2 2 2 2 2 6 3 2" xfId="5348"/>
    <cellStyle name="Normal 3 2 2 2 2 2 6 3 3" xfId="5349"/>
    <cellStyle name="Normal 3 2 2 2 2 2 6 3 4" xfId="5350"/>
    <cellStyle name="Normal 3 2 2 2 2 2 6 3 5" xfId="5351"/>
    <cellStyle name="Normal 3 2 2 2 2 2 6 3 6" xfId="5352"/>
    <cellStyle name="Normal 3 2 2 2 2 2 6 4" xfId="5353"/>
    <cellStyle name="Normal 3 2 2 2 2 2 6 5" xfId="5354"/>
    <cellStyle name="Normal 3 2 2 2 2 2 6 6" xfId="5355"/>
    <cellStyle name="Normal 3 2 2 2 2 2 6 7" xfId="5356"/>
    <cellStyle name="Normal 3 2 2 2 2 2 6 8" xfId="5357"/>
    <cellStyle name="Normal 3 2 2 2 2 2 7" xfId="5358"/>
    <cellStyle name="Normal 3 2 2 2 2 2 7 2" xfId="5359"/>
    <cellStyle name="Normal 3 2 2 2 2 2 7 2 2" xfId="5360"/>
    <cellStyle name="Normal 3 2 2 2 2 2 7 2 2 2" xfId="5361"/>
    <cellStyle name="Normal 3 2 2 2 2 2 7 2 2 3" xfId="5362"/>
    <cellStyle name="Normal 3 2 2 2 2 2 7 2 2 4" xfId="5363"/>
    <cellStyle name="Normal 3 2 2 2 2 2 7 2 2 5" xfId="5364"/>
    <cellStyle name="Normal 3 2 2 2 2 2 7 2 2 6" xfId="5365"/>
    <cellStyle name="Normal 3 2 2 2 2 2 7 2 3" xfId="5366"/>
    <cellStyle name="Normal 3 2 2 2 2 2 7 2 3 2" xfId="5367"/>
    <cellStyle name="Normal 3 2 2 2 2 2 7 2 4" xfId="5368"/>
    <cellStyle name="Normal 3 2 2 2 2 2 7 2 5" xfId="5369"/>
    <cellStyle name="Normal 3 2 2 2 2 2 7 2 6" xfId="5370"/>
    <cellStyle name="Normal 3 2 2 2 2 2 7 2 7" xfId="5371"/>
    <cellStyle name="Normal 3 2 2 2 2 2 7 2 8" xfId="5372"/>
    <cellStyle name="Normal 3 2 2 2 2 2 7 3" xfId="5373"/>
    <cellStyle name="Normal 3 2 2 2 2 2 7 3 2" xfId="5374"/>
    <cellStyle name="Normal 3 2 2 2 2 2 7 3 3" xfId="5375"/>
    <cellStyle name="Normal 3 2 2 2 2 2 7 3 4" xfId="5376"/>
    <cellStyle name="Normal 3 2 2 2 2 2 7 3 5" xfId="5377"/>
    <cellStyle name="Normal 3 2 2 2 2 2 7 3 6" xfId="5378"/>
    <cellStyle name="Normal 3 2 2 2 2 2 7 4" xfId="5379"/>
    <cellStyle name="Normal 3 2 2 2 2 2 7 5" xfId="5380"/>
    <cellStyle name="Normal 3 2 2 2 2 2 7 6" xfId="5381"/>
    <cellStyle name="Normal 3 2 2 2 2 2 7 7" xfId="5382"/>
    <cellStyle name="Normal 3 2 2 2 2 2 7 8" xfId="5383"/>
    <cellStyle name="Normal 3 2 2 2 2 2 8" xfId="5384"/>
    <cellStyle name="Normal 3 2 2 2 2 2 8 2" xfId="5385"/>
    <cellStyle name="Normal 3 2 2 2 2 2 8 2 2" xfId="5386"/>
    <cellStyle name="Normal 3 2 2 2 2 2 8 2 2 2" xfId="5387"/>
    <cellStyle name="Normal 3 2 2 2 2 2 8 2 2 3" xfId="5388"/>
    <cellStyle name="Normal 3 2 2 2 2 2 8 2 2 4" xfId="5389"/>
    <cellStyle name="Normal 3 2 2 2 2 2 8 2 2 5" xfId="5390"/>
    <cellStyle name="Normal 3 2 2 2 2 2 8 2 2 6" xfId="5391"/>
    <cellStyle name="Normal 3 2 2 2 2 2 8 2 3" xfId="5392"/>
    <cellStyle name="Normal 3 2 2 2 2 2 8 2 3 2" xfId="5393"/>
    <cellStyle name="Normal 3 2 2 2 2 2 8 2 4" xfId="5394"/>
    <cellStyle name="Normal 3 2 2 2 2 2 8 2 5" xfId="5395"/>
    <cellStyle name="Normal 3 2 2 2 2 2 8 2 6" xfId="5396"/>
    <cellStyle name="Normal 3 2 2 2 2 2 8 2 7" xfId="5397"/>
    <cellStyle name="Normal 3 2 2 2 2 2 8 2 8" xfId="5398"/>
    <cellStyle name="Normal 3 2 2 2 2 2 8 3" xfId="5399"/>
    <cellStyle name="Normal 3 2 2 2 2 2 8 3 2" xfId="5400"/>
    <cellStyle name="Normal 3 2 2 2 2 2 8 3 3" xfId="5401"/>
    <cellStyle name="Normal 3 2 2 2 2 2 8 3 4" xfId="5402"/>
    <cellStyle name="Normal 3 2 2 2 2 2 8 3 5" xfId="5403"/>
    <cellStyle name="Normal 3 2 2 2 2 2 8 3 6" xfId="5404"/>
    <cellStyle name="Normal 3 2 2 2 2 2 8 4" xfId="5405"/>
    <cellStyle name="Normal 3 2 2 2 2 2 8 5" xfId="5406"/>
    <cellStyle name="Normal 3 2 2 2 2 2 8 6" xfId="5407"/>
    <cellStyle name="Normal 3 2 2 2 2 2 8 7" xfId="5408"/>
    <cellStyle name="Normal 3 2 2 2 2 2 8 8" xfId="5409"/>
    <cellStyle name="Normal 3 2 2 2 2 2 9" xfId="5410"/>
    <cellStyle name="Normal 3 2 2 2 2 2 9 2" xfId="5411"/>
    <cellStyle name="Normal 3 2 2 2 2 2 9 2 2" xfId="5412"/>
    <cellStyle name="Normal 3 2 2 2 2 2 9 2 3" xfId="5413"/>
    <cellStyle name="Normal 3 2 2 2 2 2 9 2 4" xfId="5414"/>
    <cellStyle name="Normal 3 2 2 2 2 2 9 2 5" xfId="5415"/>
    <cellStyle name="Normal 3 2 2 2 2 2 9 2 6" xfId="5416"/>
    <cellStyle name="Normal 3 2 2 2 2 2 9 3" xfId="5417"/>
    <cellStyle name="Normal 3 2 2 2 2 2 9 3 2" xfId="5418"/>
    <cellStyle name="Normal 3 2 2 2 2 2 9 4" xfId="5419"/>
    <cellStyle name="Normal 3 2 2 2 2 2 9 5" xfId="5420"/>
    <cellStyle name="Normal 3 2 2 2 2 2 9 6" xfId="5421"/>
    <cellStyle name="Normal 3 2 2 2 2 2 9 7" xfId="5422"/>
    <cellStyle name="Normal 3 2 2 2 2 2 9 8" xfId="5423"/>
    <cellStyle name="Normal 3 2 2 2 2 3" xfId="5424"/>
    <cellStyle name="Normal 3 2 2 2 2 3 10" xfId="5425"/>
    <cellStyle name="Normal 3 2 2 2 2 3 11" xfId="5426"/>
    <cellStyle name="Normal 3 2 2 2 2 3 12" xfId="5427"/>
    <cellStyle name="Normal 3 2 2 2 2 3 13" xfId="5428"/>
    <cellStyle name="Normal 3 2 2 2 2 3 2" xfId="5429"/>
    <cellStyle name="Normal 3 2 2 2 2 3 2 10" xfId="5430"/>
    <cellStyle name="Normal 3 2 2 2 2 3 2 11" xfId="5431"/>
    <cellStyle name="Normal 3 2 2 2 2 3 2 12" xfId="5432"/>
    <cellStyle name="Normal 3 2 2 2 2 3 2 2" xfId="5433"/>
    <cellStyle name="Normal 3 2 2 2 2 3 2 2 2" xfId="5434"/>
    <cellStyle name="Normal 3 2 2 2 2 3 2 2 2 2" xfId="5435"/>
    <cellStyle name="Normal 3 2 2 2 2 3 2 2 2 2 2" xfId="5436"/>
    <cellStyle name="Normal 3 2 2 2 2 3 2 2 2 2 3" xfId="5437"/>
    <cellStyle name="Normal 3 2 2 2 2 3 2 2 2 2 4" xfId="5438"/>
    <cellStyle name="Normal 3 2 2 2 2 3 2 2 2 2 5" xfId="5439"/>
    <cellStyle name="Normal 3 2 2 2 2 3 2 2 2 2 6" xfId="5440"/>
    <cellStyle name="Normal 3 2 2 2 2 3 2 2 2 3" xfId="5441"/>
    <cellStyle name="Normal 3 2 2 2 2 3 2 2 2 3 2" xfId="5442"/>
    <cellStyle name="Normal 3 2 2 2 2 3 2 2 2 4" xfId="5443"/>
    <cellStyle name="Normal 3 2 2 2 2 3 2 2 2 5" xfId="5444"/>
    <cellStyle name="Normal 3 2 2 2 2 3 2 2 2 6" xfId="5445"/>
    <cellStyle name="Normal 3 2 2 2 2 3 2 2 2 7" xfId="5446"/>
    <cellStyle name="Normal 3 2 2 2 2 3 2 2 2 8" xfId="5447"/>
    <cellStyle name="Normal 3 2 2 2 2 3 2 2 3" xfId="5448"/>
    <cellStyle name="Normal 3 2 2 2 2 3 2 2 3 2" xfId="5449"/>
    <cellStyle name="Normal 3 2 2 2 2 3 2 2 3 3" xfId="5450"/>
    <cellStyle name="Normal 3 2 2 2 2 3 2 2 3 4" xfId="5451"/>
    <cellStyle name="Normal 3 2 2 2 2 3 2 2 3 5" xfId="5452"/>
    <cellStyle name="Normal 3 2 2 2 2 3 2 2 3 6" xfId="5453"/>
    <cellStyle name="Normal 3 2 2 2 2 3 2 2 4" xfId="5454"/>
    <cellStyle name="Normal 3 2 2 2 2 3 2 2 5" xfId="5455"/>
    <cellStyle name="Normal 3 2 2 2 2 3 2 2 6" xfId="5456"/>
    <cellStyle name="Normal 3 2 2 2 2 3 2 2 7" xfId="5457"/>
    <cellStyle name="Normal 3 2 2 2 2 3 2 2 8" xfId="5458"/>
    <cellStyle name="Normal 3 2 2 2 2 3 2 3" xfId="5459"/>
    <cellStyle name="Normal 3 2 2 2 2 3 2 3 2" xfId="5460"/>
    <cellStyle name="Normal 3 2 2 2 2 3 2 3 2 2" xfId="5461"/>
    <cellStyle name="Normal 3 2 2 2 2 3 2 3 2 2 2" xfId="5462"/>
    <cellStyle name="Normal 3 2 2 2 2 3 2 3 2 2 3" xfId="5463"/>
    <cellStyle name="Normal 3 2 2 2 2 3 2 3 2 2 4" xfId="5464"/>
    <cellStyle name="Normal 3 2 2 2 2 3 2 3 2 2 5" xfId="5465"/>
    <cellStyle name="Normal 3 2 2 2 2 3 2 3 2 2 6" xfId="5466"/>
    <cellStyle name="Normal 3 2 2 2 2 3 2 3 2 3" xfId="5467"/>
    <cellStyle name="Normal 3 2 2 2 2 3 2 3 2 3 2" xfId="5468"/>
    <cellStyle name="Normal 3 2 2 2 2 3 2 3 2 4" xfId="5469"/>
    <cellStyle name="Normal 3 2 2 2 2 3 2 3 2 5" xfId="5470"/>
    <cellStyle name="Normal 3 2 2 2 2 3 2 3 2 6" xfId="5471"/>
    <cellStyle name="Normal 3 2 2 2 2 3 2 3 2 7" xfId="5472"/>
    <cellStyle name="Normal 3 2 2 2 2 3 2 3 2 8" xfId="5473"/>
    <cellStyle name="Normal 3 2 2 2 2 3 2 3 3" xfId="5474"/>
    <cellStyle name="Normal 3 2 2 2 2 3 2 3 3 2" xfId="5475"/>
    <cellStyle name="Normal 3 2 2 2 2 3 2 3 3 3" xfId="5476"/>
    <cellStyle name="Normal 3 2 2 2 2 3 2 3 3 4" xfId="5477"/>
    <cellStyle name="Normal 3 2 2 2 2 3 2 3 3 5" xfId="5478"/>
    <cellStyle name="Normal 3 2 2 2 2 3 2 3 3 6" xfId="5479"/>
    <cellStyle name="Normal 3 2 2 2 2 3 2 3 4" xfId="5480"/>
    <cellStyle name="Normal 3 2 2 2 2 3 2 3 5" xfId="5481"/>
    <cellStyle name="Normal 3 2 2 2 2 3 2 3 6" xfId="5482"/>
    <cellStyle name="Normal 3 2 2 2 2 3 2 3 7" xfId="5483"/>
    <cellStyle name="Normal 3 2 2 2 2 3 2 3 8" xfId="5484"/>
    <cellStyle name="Normal 3 2 2 2 2 3 2 4" xfId="5485"/>
    <cellStyle name="Normal 3 2 2 2 2 3 2 4 2" xfId="5486"/>
    <cellStyle name="Normal 3 2 2 2 2 3 2 4 2 2" xfId="5487"/>
    <cellStyle name="Normal 3 2 2 2 2 3 2 4 2 2 2" xfId="5488"/>
    <cellStyle name="Normal 3 2 2 2 2 3 2 4 2 2 3" xfId="5489"/>
    <cellStyle name="Normal 3 2 2 2 2 3 2 4 2 2 4" xfId="5490"/>
    <cellStyle name="Normal 3 2 2 2 2 3 2 4 2 2 5" xfId="5491"/>
    <cellStyle name="Normal 3 2 2 2 2 3 2 4 2 2 6" xfId="5492"/>
    <cellStyle name="Normal 3 2 2 2 2 3 2 4 2 3" xfId="5493"/>
    <cellStyle name="Normal 3 2 2 2 2 3 2 4 2 3 2" xfId="5494"/>
    <cellStyle name="Normal 3 2 2 2 2 3 2 4 2 4" xfId="5495"/>
    <cellStyle name="Normal 3 2 2 2 2 3 2 4 2 5" xfId="5496"/>
    <cellStyle name="Normal 3 2 2 2 2 3 2 4 2 6" xfId="5497"/>
    <cellStyle name="Normal 3 2 2 2 2 3 2 4 2 7" xfId="5498"/>
    <cellStyle name="Normal 3 2 2 2 2 3 2 4 2 8" xfId="5499"/>
    <cellStyle name="Normal 3 2 2 2 2 3 2 4 3" xfId="5500"/>
    <cellStyle name="Normal 3 2 2 2 2 3 2 4 3 2" xfId="5501"/>
    <cellStyle name="Normal 3 2 2 2 2 3 2 4 3 3" xfId="5502"/>
    <cellStyle name="Normal 3 2 2 2 2 3 2 4 3 4" xfId="5503"/>
    <cellStyle name="Normal 3 2 2 2 2 3 2 4 3 5" xfId="5504"/>
    <cellStyle name="Normal 3 2 2 2 2 3 2 4 3 6" xfId="5505"/>
    <cellStyle name="Normal 3 2 2 2 2 3 2 4 4" xfId="5506"/>
    <cellStyle name="Normal 3 2 2 2 2 3 2 4 5" xfId="5507"/>
    <cellStyle name="Normal 3 2 2 2 2 3 2 4 6" xfId="5508"/>
    <cellStyle name="Normal 3 2 2 2 2 3 2 4 7" xfId="5509"/>
    <cellStyle name="Normal 3 2 2 2 2 3 2 4 8" xfId="5510"/>
    <cellStyle name="Normal 3 2 2 2 2 3 2 5" xfId="5511"/>
    <cellStyle name="Normal 3 2 2 2 2 3 2 5 2" xfId="5512"/>
    <cellStyle name="Normal 3 2 2 2 2 3 2 5 2 2" xfId="5513"/>
    <cellStyle name="Normal 3 2 2 2 2 3 2 5 2 2 2" xfId="5514"/>
    <cellStyle name="Normal 3 2 2 2 2 3 2 5 2 2 3" xfId="5515"/>
    <cellStyle name="Normal 3 2 2 2 2 3 2 5 2 2 4" xfId="5516"/>
    <cellStyle name="Normal 3 2 2 2 2 3 2 5 2 2 5" xfId="5517"/>
    <cellStyle name="Normal 3 2 2 2 2 3 2 5 2 2 6" xfId="5518"/>
    <cellStyle name="Normal 3 2 2 2 2 3 2 5 2 3" xfId="5519"/>
    <cellStyle name="Normal 3 2 2 2 2 3 2 5 2 3 2" xfId="5520"/>
    <cellStyle name="Normal 3 2 2 2 2 3 2 5 2 4" xfId="5521"/>
    <cellStyle name="Normal 3 2 2 2 2 3 2 5 2 5" xfId="5522"/>
    <cellStyle name="Normal 3 2 2 2 2 3 2 5 2 6" xfId="5523"/>
    <cellStyle name="Normal 3 2 2 2 2 3 2 5 2 7" xfId="5524"/>
    <cellStyle name="Normal 3 2 2 2 2 3 2 5 2 8" xfId="5525"/>
    <cellStyle name="Normal 3 2 2 2 2 3 2 5 3" xfId="5526"/>
    <cellStyle name="Normal 3 2 2 2 2 3 2 5 3 2" xfId="5527"/>
    <cellStyle name="Normal 3 2 2 2 2 3 2 5 3 3" xfId="5528"/>
    <cellStyle name="Normal 3 2 2 2 2 3 2 5 3 4" xfId="5529"/>
    <cellStyle name="Normal 3 2 2 2 2 3 2 5 3 5" xfId="5530"/>
    <cellStyle name="Normal 3 2 2 2 2 3 2 5 3 6" xfId="5531"/>
    <cellStyle name="Normal 3 2 2 2 2 3 2 5 4" xfId="5532"/>
    <cellStyle name="Normal 3 2 2 2 2 3 2 5 5" xfId="5533"/>
    <cellStyle name="Normal 3 2 2 2 2 3 2 5 6" xfId="5534"/>
    <cellStyle name="Normal 3 2 2 2 2 3 2 5 7" xfId="5535"/>
    <cellStyle name="Normal 3 2 2 2 2 3 2 5 8" xfId="5536"/>
    <cellStyle name="Normal 3 2 2 2 2 3 2 6" xfId="5537"/>
    <cellStyle name="Normal 3 2 2 2 2 3 2 6 2" xfId="5538"/>
    <cellStyle name="Normal 3 2 2 2 2 3 2 6 2 2" xfId="5539"/>
    <cellStyle name="Normal 3 2 2 2 2 3 2 6 2 3" xfId="5540"/>
    <cellStyle name="Normal 3 2 2 2 2 3 2 6 2 4" xfId="5541"/>
    <cellStyle name="Normal 3 2 2 2 2 3 2 6 2 5" xfId="5542"/>
    <cellStyle name="Normal 3 2 2 2 2 3 2 6 2 6" xfId="5543"/>
    <cellStyle name="Normal 3 2 2 2 2 3 2 6 3" xfId="5544"/>
    <cellStyle name="Normal 3 2 2 2 2 3 2 6 3 2" xfId="5545"/>
    <cellStyle name="Normal 3 2 2 2 2 3 2 6 4" xfId="5546"/>
    <cellStyle name="Normal 3 2 2 2 2 3 2 6 5" xfId="5547"/>
    <cellStyle name="Normal 3 2 2 2 2 3 2 6 6" xfId="5548"/>
    <cellStyle name="Normal 3 2 2 2 2 3 2 6 7" xfId="5549"/>
    <cellStyle name="Normal 3 2 2 2 2 3 2 6 8" xfId="5550"/>
    <cellStyle name="Normal 3 2 2 2 2 3 2 7" xfId="5551"/>
    <cellStyle name="Normal 3 2 2 2 2 3 2 7 2" xfId="5552"/>
    <cellStyle name="Normal 3 2 2 2 2 3 2 7 3" xfId="5553"/>
    <cellStyle name="Normal 3 2 2 2 2 3 2 7 4" xfId="5554"/>
    <cellStyle name="Normal 3 2 2 2 2 3 2 7 5" xfId="5555"/>
    <cellStyle name="Normal 3 2 2 2 2 3 2 7 6" xfId="5556"/>
    <cellStyle name="Normal 3 2 2 2 2 3 2 8" xfId="5557"/>
    <cellStyle name="Normal 3 2 2 2 2 3 2 9" xfId="5558"/>
    <cellStyle name="Normal 3 2 2 2 2 3 3" xfId="5559"/>
    <cellStyle name="Normal 3 2 2 2 2 3 3 2" xfId="5560"/>
    <cellStyle name="Normal 3 2 2 2 2 3 3 2 2" xfId="5561"/>
    <cellStyle name="Normal 3 2 2 2 2 3 3 2 2 2" xfId="5562"/>
    <cellStyle name="Normal 3 2 2 2 2 3 3 2 2 3" xfId="5563"/>
    <cellStyle name="Normal 3 2 2 2 2 3 3 2 2 4" xfId="5564"/>
    <cellStyle name="Normal 3 2 2 2 2 3 3 2 2 5" xfId="5565"/>
    <cellStyle name="Normal 3 2 2 2 2 3 3 2 2 6" xfId="5566"/>
    <cellStyle name="Normal 3 2 2 2 2 3 3 2 3" xfId="5567"/>
    <cellStyle name="Normal 3 2 2 2 2 3 3 2 3 2" xfId="5568"/>
    <cellStyle name="Normal 3 2 2 2 2 3 3 2 4" xfId="5569"/>
    <cellStyle name="Normal 3 2 2 2 2 3 3 2 5" xfId="5570"/>
    <cellStyle name="Normal 3 2 2 2 2 3 3 2 6" xfId="5571"/>
    <cellStyle name="Normal 3 2 2 2 2 3 3 2 7" xfId="5572"/>
    <cellStyle name="Normal 3 2 2 2 2 3 3 2 8" xfId="5573"/>
    <cellStyle name="Normal 3 2 2 2 2 3 3 3" xfId="5574"/>
    <cellStyle name="Normal 3 2 2 2 2 3 3 3 2" xfId="5575"/>
    <cellStyle name="Normal 3 2 2 2 2 3 3 3 3" xfId="5576"/>
    <cellStyle name="Normal 3 2 2 2 2 3 3 3 4" xfId="5577"/>
    <cellStyle name="Normal 3 2 2 2 2 3 3 3 5" xfId="5578"/>
    <cellStyle name="Normal 3 2 2 2 2 3 3 3 6" xfId="5579"/>
    <cellStyle name="Normal 3 2 2 2 2 3 3 4" xfId="5580"/>
    <cellStyle name="Normal 3 2 2 2 2 3 3 5" xfId="5581"/>
    <cellStyle name="Normal 3 2 2 2 2 3 3 6" xfId="5582"/>
    <cellStyle name="Normal 3 2 2 2 2 3 3 7" xfId="5583"/>
    <cellStyle name="Normal 3 2 2 2 2 3 3 8" xfId="5584"/>
    <cellStyle name="Normal 3 2 2 2 2 3 4" xfId="5585"/>
    <cellStyle name="Normal 3 2 2 2 2 3 4 2" xfId="5586"/>
    <cellStyle name="Normal 3 2 2 2 2 3 4 2 2" xfId="5587"/>
    <cellStyle name="Normal 3 2 2 2 2 3 4 2 2 2" xfId="5588"/>
    <cellStyle name="Normal 3 2 2 2 2 3 4 2 2 3" xfId="5589"/>
    <cellStyle name="Normal 3 2 2 2 2 3 4 2 2 4" xfId="5590"/>
    <cellStyle name="Normal 3 2 2 2 2 3 4 2 2 5" xfId="5591"/>
    <cellStyle name="Normal 3 2 2 2 2 3 4 2 2 6" xfId="5592"/>
    <cellStyle name="Normal 3 2 2 2 2 3 4 2 3" xfId="5593"/>
    <cellStyle name="Normal 3 2 2 2 2 3 4 2 3 2" xfId="5594"/>
    <cellStyle name="Normal 3 2 2 2 2 3 4 2 4" xfId="5595"/>
    <cellStyle name="Normal 3 2 2 2 2 3 4 2 5" xfId="5596"/>
    <cellStyle name="Normal 3 2 2 2 2 3 4 2 6" xfId="5597"/>
    <cellStyle name="Normal 3 2 2 2 2 3 4 2 7" xfId="5598"/>
    <cellStyle name="Normal 3 2 2 2 2 3 4 2 8" xfId="5599"/>
    <cellStyle name="Normal 3 2 2 2 2 3 4 3" xfId="5600"/>
    <cellStyle name="Normal 3 2 2 2 2 3 4 3 2" xfId="5601"/>
    <cellStyle name="Normal 3 2 2 2 2 3 4 3 3" xfId="5602"/>
    <cellStyle name="Normal 3 2 2 2 2 3 4 3 4" xfId="5603"/>
    <cellStyle name="Normal 3 2 2 2 2 3 4 3 5" xfId="5604"/>
    <cellStyle name="Normal 3 2 2 2 2 3 4 3 6" xfId="5605"/>
    <cellStyle name="Normal 3 2 2 2 2 3 4 4" xfId="5606"/>
    <cellStyle name="Normal 3 2 2 2 2 3 4 5" xfId="5607"/>
    <cellStyle name="Normal 3 2 2 2 2 3 4 6" xfId="5608"/>
    <cellStyle name="Normal 3 2 2 2 2 3 4 7" xfId="5609"/>
    <cellStyle name="Normal 3 2 2 2 2 3 4 8" xfId="5610"/>
    <cellStyle name="Normal 3 2 2 2 2 3 5" xfId="5611"/>
    <cellStyle name="Normal 3 2 2 2 2 3 5 2" xfId="5612"/>
    <cellStyle name="Normal 3 2 2 2 2 3 5 2 2" xfId="5613"/>
    <cellStyle name="Normal 3 2 2 2 2 3 5 2 2 2" xfId="5614"/>
    <cellStyle name="Normal 3 2 2 2 2 3 5 2 2 3" xfId="5615"/>
    <cellStyle name="Normal 3 2 2 2 2 3 5 2 2 4" xfId="5616"/>
    <cellStyle name="Normal 3 2 2 2 2 3 5 2 2 5" xfId="5617"/>
    <cellStyle name="Normal 3 2 2 2 2 3 5 2 2 6" xfId="5618"/>
    <cellStyle name="Normal 3 2 2 2 2 3 5 2 3" xfId="5619"/>
    <cellStyle name="Normal 3 2 2 2 2 3 5 2 3 2" xfId="5620"/>
    <cellStyle name="Normal 3 2 2 2 2 3 5 2 4" xfId="5621"/>
    <cellStyle name="Normal 3 2 2 2 2 3 5 2 5" xfId="5622"/>
    <cellStyle name="Normal 3 2 2 2 2 3 5 2 6" xfId="5623"/>
    <cellStyle name="Normal 3 2 2 2 2 3 5 2 7" xfId="5624"/>
    <cellStyle name="Normal 3 2 2 2 2 3 5 2 8" xfId="5625"/>
    <cellStyle name="Normal 3 2 2 2 2 3 5 3" xfId="5626"/>
    <cellStyle name="Normal 3 2 2 2 2 3 5 3 2" xfId="5627"/>
    <cellStyle name="Normal 3 2 2 2 2 3 5 3 3" xfId="5628"/>
    <cellStyle name="Normal 3 2 2 2 2 3 5 3 4" xfId="5629"/>
    <cellStyle name="Normal 3 2 2 2 2 3 5 3 5" xfId="5630"/>
    <cellStyle name="Normal 3 2 2 2 2 3 5 3 6" xfId="5631"/>
    <cellStyle name="Normal 3 2 2 2 2 3 5 4" xfId="5632"/>
    <cellStyle name="Normal 3 2 2 2 2 3 5 5" xfId="5633"/>
    <cellStyle name="Normal 3 2 2 2 2 3 5 6" xfId="5634"/>
    <cellStyle name="Normal 3 2 2 2 2 3 5 7" xfId="5635"/>
    <cellStyle name="Normal 3 2 2 2 2 3 5 8" xfId="5636"/>
    <cellStyle name="Normal 3 2 2 2 2 3 6" xfId="5637"/>
    <cellStyle name="Normal 3 2 2 2 2 3 6 2" xfId="5638"/>
    <cellStyle name="Normal 3 2 2 2 2 3 6 2 2" xfId="5639"/>
    <cellStyle name="Normal 3 2 2 2 2 3 6 2 2 2" xfId="5640"/>
    <cellStyle name="Normal 3 2 2 2 2 3 6 2 2 3" xfId="5641"/>
    <cellStyle name="Normal 3 2 2 2 2 3 6 2 2 4" xfId="5642"/>
    <cellStyle name="Normal 3 2 2 2 2 3 6 2 2 5" xfId="5643"/>
    <cellStyle name="Normal 3 2 2 2 2 3 6 2 2 6" xfId="5644"/>
    <cellStyle name="Normal 3 2 2 2 2 3 6 2 3" xfId="5645"/>
    <cellStyle name="Normal 3 2 2 2 2 3 6 2 3 2" xfId="5646"/>
    <cellStyle name="Normal 3 2 2 2 2 3 6 2 4" xfId="5647"/>
    <cellStyle name="Normal 3 2 2 2 2 3 6 2 5" xfId="5648"/>
    <cellStyle name="Normal 3 2 2 2 2 3 6 2 6" xfId="5649"/>
    <cellStyle name="Normal 3 2 2 2 2 3 6 2 7" xfId="5650"/>
    <cellStyle name="Normal 3 2 2 2 2 3 6 2 8" xfId="5651"/>
    <cellStyle name="Normal 3 2 2 2 2 3 6 3" xfId="5652"/>
    <cellStyle name="Normal 3 2 2 2 2 3 6 3 2" xfId="5653"/>
    <cellStyle name="Normal 3 2 2 2 2 3 6 3 3" xfId="5654"/>
    <cellStyle name="Normal 3 2 2 2 2 3 6 3 4" xfId="5655"/>
    <cellStyle name="Normal 3 2 2 2 2 3 6 3 5" xfId="5656"/>
    <cellStyle name="Normal 3 2 2 2 2 3 6 3 6" xfId="5657"/>
    <cellStyle name="Normal 3 2 2 2 2 3 6 4" xfId="5658"/>
    <cellStyle name="Normal 3 2 2 2 2 3 6 5" xfId="5659"/>
    <cellStyle name="Normal 3 2 2 2 2 3 6 6" xfId="5660"/>
    <cellStyle name="Normal 3 2 2 2 2 3 6 7" xfId="5661"/>
    <cellStyle name="Normal 3 2 2 2 2 3 6 8" xfId="5662"/>
    <cellStyle name="Normal 3 2 2 2 2 3 7" xfId="5663"/>
    <cellStyle name="Normal 3 2 2 2 2 3 7 2" xfId="5664"/>
    <cellStyle name="Normal 3 2 2 2 2 3 7 2 2" xfId="5665"/>
    <cellStyle name="Normal 3 2 2 2 2 3 7 2 3" xfId="5666"/>
    <cellStyle name="Normal 3 2 2 2 2 3 7 2 4" xfId="5667"/>
    <cellStyle name="Normal 3 2 2 2 2 3 7 2 5" xfId="5668"/>
    <cellStyle name="Normal 3 2 2 2 2 3 7 2 6" xfId="5669"/>
    <cellStyle name="Normal 3 2 2 2 2 3 7 3" xfId="5670"/>
    <cellStyle name="Normal 3 2 2 2 2 3 7 3 2" xfId="5671"/>
    <cellStyle name="Normal 3 2 2 2 2 3 7 4" xfId="5672"/>
    <cellStyle name="Normal 3 2 2 2 2 3 7 5" xfId="5673"/>
    <cellStyle name="Normal 3 2 2 2 2 3 7 6" xfId="5674"/>
    <cellStyle name="Normal 3 2 2 2 2 3 7 7" xfId="5675"/>
    <cellStyle name="Normal 3 2 2 2 2 3 7 8" xfId="5676"/>
    <cellStyle name="Normal 3 2 2 2 2 3 8" xfId="5677"/>
    <cellStyle name="Normal 3 2 2 2 2 3 8 2" xfId="5678"/>
    <cellStyle name="Normal 3 2 2 2 2 3 8 3" xfId="5679"/>
    <cellStyle name="Normal 3 2 2 2 2 3 8 4" xfId="5680"/>
    <cellStyle name="Normal 3 2 2 2 2 3 8 5" xfId="5681"/>
    <cellStyle name="Normal 3 2 2 2 2 3 8 6" xfId="5682"/>
    <cellStyle name="Normal 3 2 2 2 2 3 9" xfId="5683"/>
    <cellStyle name="Normal 3 2 2 2 2 4" xfId="5684"/>
    <cellStyle name="Normal 3 2 2 2 2 4 10" xfId="5685"/>
    <cellStyle name="Normal 3 2 2 2 2 4 11" xfId="5686"/>
    <cellStyle name="Normal 3 2 2 2 2 4 12" xfId="5687"/>
    <cellStyle name="Normal 3 2 2 2 2 4 13" xfId="5688"/>
    <cellStyle name="Normal 3 2 2 2 2 4 2" xfId="5689"/>
    <cellStyle name="Normal 3 2 2 2 2 4 2 10" xfId="5690"/>
    <cellStyle name="Normal 3 2 2 2 2 4 2 11" xfId="5691"/>
    <cellStyle name="Normal 3 2 2 2 2 4 2 12" xfId="5692"/>
    <cellStyle name="Normal 3 2 2 2 2 4 2 2" xfId="5693"/>
    <cellStyle name="Normal 3 2 2 2 2 4 2 2 2" xfId="5694"/>
    <cellStyle name="Normal 3 2 2 2 2 4 2 2 2 2" xfId="5695"/>
    <cellStyle name="Normal 3 2 2 2 2 4 2 2 2 2 2" xfId="5696"/>
    <cellStyle name="Normal 3 2 2 2 2 4 2 2 2 2 3" xfId="5697"/>
    <cellStyle name="Normal 3 2 2 2 2 4 2 2 2 2 4" xfId="5698"/>
    <cellStyle name="Normal 3 2 2 2 2 4 2 2 2 2 5" xfId="5699"/>
    <cellStyle name="Normal 3 2 2 2 2 4 2 2 2 2 6" xfId="5700"/>
    <cellStyle name="Normal 3 2 2 2 2 4 2 2 2 3" xfId="5701"/>
    <cellStyle name="Normal 3 2 2 2 2 4 2 2 2 3 2" xfId="5702"/>
    <cellStyle name="Normal 3 2 2 2 2 4 2 2 2 4" xfId="5703"/>
    <cellStyle name="Normal 3 2 2 2 2 4 2 2 2 5" xfId="5704"/>
    <cellStyle name="Normal 3 2 2 2 2 4 2 2 2 6" xfId="5705"/>
    <cellStyle name="Normal 3 2 2 2 2 4 2 2 2 7" xfId="5706"/>
    <cellStyle name="Normal 3 2 2 2 2 4 2 2 2 8" xfId="5707"/>
    <cellStyle name="Normal 3 2 2 2 2 4 2 2 3" xfId="5708"/>
    <cellStyle name="Normal 3 2 2 2 2 4 2 2 3 2" xfId="5709"/>
    <cellStyle name="Normal 3 2 2 2 2 4 2 2 3 3" xfId="5710"/>
    <cellStyle name="Normal 3 2 2 2 2 4 2 2 3 4" xfId="5711"/>
    <cellStyle name="Normal 3 2 2 2 2 4 2 2 3 5" xfId="5712"/>
    <cellStyle name="Normal 3 2 2 2 2 4 2 2 3 6" xfId="5713"/>
    <cellStyle name="Normal 3 2 2 2 2 4 2 2 4" xfId="5714"/>
    <cellStyle name="Normal 3 2 2 2 2 4 2 2 5" xfId="5715"/>
    <cellStyle name="Normal 3 2 2 2 2 4 2 2 6" xfId="5716"/>
    <cellStyle name="Normal 3 2 2 2 2 4 2 2 7" xfId="5717"/>
    <cellStyle name="Normal 3 2 2 2 2 4 2 2 8" xfId="5718"/>
    <cellStyle name="Normal 3 2 2 2 2 4 2 3" xfId="5719"/>
    <cellStyle name="Normal 3 2 2 2 2 4 2 3 2" xfId="5720"/>
    <cellStyle name="Normal 3 2 2 2 2 4 2 3 2 2" xfId="5721"/>
    <cellStyle name="Normal 3 2 2 2 2 4 2 3 2 2 2" xfId="5722"/>
    <cellStyle name="Normal 3 2 2 2 2 4 2 3 2 2 3" xfId="5723"/>
    <cellStyle name="Normal 3 2 2 2 2 4 2 3 2 2 4" xfId="5724"/>
    <cellStyle name="Normal 3 2 2 2 2 4 2 3 2 2 5" xfId="5725"/>
    <cellStyle name="Normal 3 2 2 2 2 4 2 3 2 2 6" xfId="5726"/>
    <cellStyle name="Normal 3 2 2 2 2 4 2 3 2 3" xfId="5727"/>
    <cellStyle name="Normal 3 2 2 2 2 4 2 3 2 3 2" xfId="5728"/>
    <cellStyle name="Normal 3 2 2 2 2 4 2 3 2 4" xfId="5729"/>
    <cellStyle name="Normal 3 2 2 2 2 4 2 3 2 5" xfId="5730"/>
    <cellStyle name="Normal 3 2 2 2 2 4 2 3 2 6" xfId="5731"/>
    <cellStyle name="Normal 3 2 2 2 2 4 2 3 2 7" xfId="5732"/>
    <cellStyle name="Normal 3 2 2 2 2 4 2 3 2 8" xfId="5733"/>
    <cellStyle name="Normal 3 2 2 2 2 4 2 3 3" xfId="5734"/>
    <cellStyle name="Normal 3 2 2 2 2 4 2 3 3 2" xfId="5735"/>
    <cellStyle name="Normal 3 2 2 2 2 4 2 3 3 3" xfId="5736"/>
    <cellStyle name="Normal 3 2 2 2 2 4 2 3 3 4" xfId="5737"/>
    <cellStyle name="Normal 3 2 2 2 2 4 2 3 3 5" xfId="5738"/>
    <cellStyle name="Normal 3 2 2 2 2 4 2 3 3 6" xfId="5739"/>
    <cellStyle name="Normal 3 2 2 2 2 4 2 3 4" xfId="5740"/>
    <cellStyle name="Normal 3 2 2 2 2 4 2 3 5" xfId="5741"/>
    <cellStyle name="Normal 3 2 2 2 2 4 2 3 6" xfId="5742"/>
    <cellStyle name="Normal 3 2 2 2 2 4 2 3 7" xfId="5743"/>
    <cellStyle name="Normal 3 2 2 2 2 4 2 3 8" xfId="5744"/>
    <cellStyle name="Normal 3 2 2 2 2 4 2 4" xfId="5745"/>
    <cellStyle name="Normal 3 2 2 2 2 4 2 4 2" xfId="5746"/>
    <cellStyle name="Normal 3 2 2 2 2 4 2 4 2 2" xfId="5747"/>
    <cellStyle name="Normal 3 2 2 2 2 4 2 4 2 2 2" xfId="5748"/>
    <cellStyle name="Normal 3 2 2 2 2 4 2 4 2 2 3" xfId="5749"/>
    <cellStyle name="Normal 3 2 2 2 2 4 2 4 2 2 4" xfId="5750"/>
    <cellStyle name="Normal 3 2 2 2 2 4 2 4 2 2 5" xfId="5751"/>
    <cellStyle name="Normal 3 2 2 2 2 4 2 4 2 2 6" xfId="5752"/>
    <cellStyle name="Normal 3 2 2 2 2 4 2 4 2 3" xfId="5753"/>
    <cellStyle name="Normal 3 2 2 2 2 4 2 4 2 3 2" xfId="5754"/>
    <cellStyle name="Normal 3 2 2 2 2 4 2 4 2 4" xfId="5755"/>
    <cellStyle name="Normal 3 2 2 2 2 4 2 4 2 5" xfId="5756"/>
    <cellStyle name="Normal 3 2 2 2 2 4 2 4 2 6" xfId="5757"/>
    <cellStyle name="Normal 3 2 2 2 2 4 2 4 2 7" xfId="5758"/>
    <cellStyle name="Normal 3 2 2 2 2 4 2 4 2 8" xfId="5759"/>
    <cellStyle name="Normal 3 2 2 2 2 4 2 4 3" xfId="5760"/>
    <cellStyle name="Normal 3 2 2 2 2 4 2 4 3 2" xfId="5761"/>
    <cellStyle name="Normal 3 2 2 2 2 4 2 4 3 3" xfId="5762"/>
    <cellStyle name="Normal 3 2 2 2 2 4 2 4 3 4" xfId="5763"/>
    <cellStyle name="Normal 3 2 2 2 2 4 2 4 3 5" xfId="5764"/>
    <cellStyle name="Normal 3 2 2 2 2 4 2 4 3 6" xfId="5765"/>
    <cellStyle name="Normal 3 2 2 2 2 4 2 4 4" xfId="5766"/>
    <cellStyle name="Normal 3 2 2 2 2 4 2 4 5" xfId="5767"/>
    <cellStyle name="Normal 3 2 2 2 2 4 2 4 6" xfId="5768"/>
    <cellStyle name="Normal 3 2 2 2 2 4 2 4 7" xfId="5769"/>
    <cellStyle name="Normal 3 2 2 2 2 4 2 4 8" xfId="5770"/>
    <cellStyle name="Normal 3 2 2 2 2 4 2 5" xfId="5771"/>
    <cellStyle name="Normal 3 2 2 2 2 4 2 5 2" xfId="5772"/>
    <cellStyle name="Normal 3 2 2 2 2 4 2 5 2 2" xfId="5773"/>
    <cellStyle name="Normal 3 2 2 2 2 4 2 5 2 2 2" xfId="5774"/>
    <cellStyle name="Normal 3 2 2 2 2 4 2 5 2 2 3" xfId="5775"/>
    <cellStyle name="Normal 3 2 2 2 2 4 2 5 2 2 4" xfId="5776"/>
    <cellStyle name="Normal 3 2 2 2 2 4 2 5 2 2 5" xfId="5777"/>
    <cellStyle name="Normal 3 2 2 2 2 4 2 5 2 2 6" xfId="5778"/>
    <cellStyle name="Normal 3 2 2 2 2 4 2 5 2 3" xfId="5779"/>
    <cellStyle name="Normal 3 2 2 2 2 4 2 5 2 3 2" xfId="5780"/>
    <cellStyle name="Normal 3 2 2 2 2 4 2 5 2 4" xfId="5781"/>
    <cellStyle name="Normal 3 2 2 2 2 4 2 5 2 5" xfId="5782"/>
    <cellStyle name="Normal 3 2 2 2 2 4 2 5 2 6" xfId="5783"/>
    <cellStyle name="Normal 3 2 2 2 2 4 2 5 2 7" xfId="5784"/>
    <cellStyle name="Normal 3 2 2 2 2 4 2 5 2 8" xfId="5785"/>
    <cellStyle name="Normal 3 2 2 2 2 4 2 5 3" xfId="5786"/>
    <cellStyle name="Normal 3 2 2 2 2 4 2 5 3 2" xfId="5787"/>
    <cellStyle name="Normal 3 2 2 2 2 4 2 5 3 3" xfId="5788"/>
    <cellStyle name="Normal 3 2 2 2 2 4 2 5 3 4" xfId="5789"/>
    <cellStyle name="Normal 3 2 2 2 2 4 2 5 3 5" xfId="5790"/>
    <cellStyle name="Normal 3 2 2 2 2 4 2 5 3 6" xfId="5791"/>
    <cellStyle name="Normal 3 2 2 2 2 4 2 5 4" xfId="5792"/>
    <cellStyle name="Normal 3 2 2 2 2 4 2 5 5" xfId="5793"/>
    <cellStyle name="Normal 3 2 2 2 2 4 2 5 6" xfId="5794"/>
    <cellStyle name="Normal 3 2 2 2 2 4 2 5 7" xfId="5795"/>
    <cellStyle name="Normal 3 2 2 2 2 4 2 5 8" xfId="5796"/>
    <cellStyle name="Normal 3 2 2 2 2 4 2 6" xfId="5797"/>
    <cellStyle name="Normal 3 2 2 2 2 4 2 6 2" xfId="5798"/>
    <cellStyle name="Normal 3 2 2 2 2 4 2 6 2 2" xfId="5799"/>
    <cellStyle name="Normal 3 2 2 2 2 4 2 6 2 3" xfId="5800"/>
    <cellStyle name="Normal 3 2 2 2 2 4 2 6 2 4" xfId="5801"/>
    <cellStyle name="Normal 3 2 2 2 2 4 2 6 2 5" xfId="5802"/>
    <cellStyle name="Normal 3 2 2 2 2 4 2 6 2 6" xfId="5803"/>
    <cellStyle name="Normal 3 2 2 2 2 4 2 6 3" xfId="5804"/>
    <cellStyle name="Normal 3 2 2 2 2 4 2 6 3 2" xfId="5805"/>
    <cellStyle name="Normal 3 2 2 2 2 4 2 6 4" xfId="5806"/>
    <cellStyle name="Normal 3 2 2 2 2 4 2 6 5" xfId="5807"/>
    <cellStyle name="Normal 3 2 2 2 2 4 2 6 6" xfId="5808"/>
    <cellStyle name="Normal 3 2 2 2 2 4 2 6 7" xfId="5809"/>
    <cellStyle name="Normal 3 2 2 2 2 4 2 6 8" xfId="5810"/>
    <cellStyle name="Normal 3 2 2 2 2 4 2 7" xfId="5811"/>
    <cellStyle name="Normal 3 2 2 2 2 4 2 7 2" xfId="5812"/>
    <cellStyle name="Normal 3 2 2 2 2 4 2 7 3" xfId="5813"/>
    <cellStyle name="Normal 3 2 2 2 2 4 2 7 4" xfId="5814"/>
    <cellStyle name="Normal 3 2 2 2 2 4 2 7 5" xfId="5815"/>
    <cellStyle name="Normal 3 2 2 2 2 4 2 7 6" xfId="5816"/>
    <cellStyle name="Normal 3 2 2 2 2 4 2 8" xfId="5817"/>
    <cellStyle name="Normal 3 2 2 2 2 4 2 9" xfId="5818"/>
    <cellStyle name="Normal 3 2 2 2 2 4 3" xfId="5819"/>
    <cellStyle name="Normal 3 2 2 2 2 4 3 2" xfId="5820"/>
    <cellStyle name="Normal 3 2 2 2 2 4 3 2 2" xfId="5821"/>
    <cellStyle name="Normal 3 2 2 2 2 4 3 2 2 2" xfId="5822"/>
    <cellStyle name="Normal 3 2 2 2 2 4 3 2 2 3" xfId="5823"/>
    <cellStyle name="Normal 3 2 2 2 2 4 3 2 2 4" xfId="5824"/>
    <cellStyle name="Normal 3 2 2 2 2 4 3 2 2 5" xfId="5825"/>
    <cellStyle name="Normal 3 2 2 2 2 4 3 2 2 6" xfId="5826"/>
    <cellStyle name="Normal 3 2 2 2 2 4 3 2 3" xfId="5827"/>
    <cellStyle name="Normal 3 2 2 2 2 4 3 2 3 2" xfId="5828"/>
    <cellStyle name="Normal 3 2 2 2 2 4 3 2 4" xfId="5829"/>
    <cellStyle name="Normal 3 2 2 2 2 4 3 2 5" xfId="5830"/>
    <cellStyle name="Normal 3 2 2 2 2 4 3 2 6" xfId="5831"/>
    <cellStyle name="Normal 3 2 2 2 2 4 3 2 7" xfId="5832"/>
    <cellStyle name="Normal 3 2 2 2 2 4 3 2 8" xfId="5833"/>
    <cellStyle name="Normal 3 2 2 2 2 4 3 3" xfId="5834"/>
    <cellStyle name="Normal 3 2 2 2 2 4 3 3 2" xfId="5835"/>
    <cellStyle name="Normal 3 2 2 2 2 4 3 3 3" xfId="5836"/>
    <cellStyle name="Normal 3 2 2 2 2 4 3 3 4" xfId="5837"/>
    <cellStyle name="Normal 3 2 2 2 2 4 3 3 5" xfId="5838"/>
    <cellStyle name="Normal 3 2 2 2 2 4 3 3 6" xfId="5839"/>
    <cellStyle name="Normal 3 2 2 2 2 4 3 4" xfId="5840"/>
    <cellStyle name="Normal 3 2 2 2 2 4 3 5" xfId="5841"/>
    <cellStyle name="Normal 3 2 2 2 2 4 3 6" xfId="5842"/>
    <cellStyle name="Normal 3 2 2 2 2 4 3 7" xfId="5843"/>
    <cellStyle name="Normal 3 2 2 2 2 4 3 8" xfId="5844"/>
    <cellStyle name="Normal 3 2 2 2 2 4 4" xfId="5845"/>
    <cellStyle name="Normal 3 2 2 2 2 4 4 2" xfId="5846"/>
    <cellStyle name="Normal 3 2 2 2 2 4 4 2 2" xfId="5847"/>
    <cellStyle name="Normal 3 2 2 2 2 4 4 2 2 2" xfId="5848"/>
    <cellStyle name="Normal 3 2 2 2 2 4 4 2 2 3" xfId="5849"/>
    <cellStyle name="Normal 3 2 2 2 2 4 4 2 2 4" xfId="5850"/>
    <cellStyle name="Normal 3 2 2 2 2 4 4 2 2 5" xfId="5851"/>
    <cellStyle name="Normal 3 2 2 2 2 4 4 2 2 6" xfId="5852"/>
    <cellStyle name="Normal 3 2 2 2 2 4 4 2 3" xfId="5853"/>
    <cellStyle name="Normal 3 2 2 2 2 4 4 2 3 2" xfId="5854"/>
    <cellStyle name="Normal 3 2 2 2 2 4 4 2 4" xfId="5855"/>
    <cellStyle name="Normal 3 2 2 2 2 4 4 2 5" xfId="5856"/>
    <cellStyle name="Normal 3 2 2 2 2 4 4 2 6" xfId="5857"/>
    <cellStyle name="Normal 3 2 2 2 2 4 4 2 7" xfId="5858"/>
    <cellStyle name="Normal 3 2 2 2 2 4 4 2 8" xfId="5859"/>
    <cellStyle name="Normal 3 2 2 2 2 4 4 3" xfId="5860"/>
    <cellStyle name="Normal 3 2 2 2 2 4 4 3 2" xfId="5861"/>
    <cellStyle name="Normal 3 2 2 2 2 4 4 3 3" xfId="5862"/>
    <cellStyle name="Normal 3 2 2 2 2 4 4 3 4" xfId="5863"/>
    <cellStyle name="Normal 3 2 2 2 2 4 4 3 5" xfId="5864"/>
    <cellStyle name="Normal 3 2 2 2 2 4 4 3 6" xfId="5865"/>
    <cellStyle name="Normal 3 2 2 2 2 4 4 4" xfId="5866"/>
    <cellStyle name="Normal 3 2 2 2 2 4 4 5" xfId="5867"/>
    <cellStyle name="Normal 3 2 2 2 2 4 4 6" xfId="5868"/>
    <cellStyle name="Normal 3 2 2 2 2 4 4 7" xfId="5869"/>
    <cellStyle name="Normal 3 2 2 2 2 4 4 8" xfId="5870"/>
    <cellStyle name="Normal 3 2 2 2 2 4 5" xfId="5871"/>
    <cellStyle name="Normal 3 2 2 2 2 4 5 2" xfId="5872"/>
    <cellStyle name="Normal 3 2 2 2 2 4 5 2 2" xfId="5873"/>
    <cellStyle name="Normal 3 2 2 2 2 4 5 2 2 2" xfId="5874"/>
    <cellStyle name="Normal 3 2 2 2 2 4 5 2 2 3" xfId="5875"/>
    <cellStyle name="Normal 3 2 2 2 2 4 5 2 2 4" xfId="5876"/>
    <cellStyle name="Normal 3 2 2 2 2 4 5 2 2 5" xfId="5877"/>
    <cellStyle name="Normal 3 2 2 2 2 4 5 2 2 6" xfId="5878"/>
    <cellStyle name="Normal 3 2 2 2 2 4 5 2 3" xfId="5879"/>
    <cellStyle name="Normal 3 2 2 2 2 4 5 2 3 2" xfId="5880"/>
    <cellStyle name="Normal 3 2 2 2 2 4 5 2 4" xfId="5881"/>
    <cellStyle name="Normal 3 2 2 2 2 4 5 2 5" xfId="5882"/>
    <cellStyle name="Normal 3 2 2 2 2 4 5 2 6" xfId="5883"/>
    <cellStyle name="Normal 3 2 2 2 2 4 5 2 7" xfId="5884"/>
    <cellStyle name="Normal 3 2 2 2 2 4 5 2 8" xfId="5885"/>
    <cellStyle name="Normal 3 2 2 2 2 4 5 3" xfId="5886"/>
    <cellStyle name="Normal 3 2 2 2 2 4 5 3 2" xfId="5887"/>
    <cellStyle name="Normal 3 2 2 2 2 4 5 3 3" xfId="5888"/>
    <cellStyle name="Normal 3 2 2 2 2 4 5 3 4" xfId="5889"/>
    <cellStyle name="Normal 3 2 2 2 2 4 5 3 5" xfId="5890"/>
    <cellStyle name="Normal 3 2 2 2 2 4 5 3 6" xfId="5891"/>
    <cellStyle name="Normal 3 2 2 2 2 4 5 4" xfId="5892"/>
    <cellStyle name="Normal 3 2 2 2 2 4 5 5" xfId="5893"/>
    <cellStyle name="Normal 3 2 2 2 2 4 5 6" xfId="5894"/>
    <cellStyle name="Normal 3 2 2 2 2 4 5 7" xfId="5895"/>
    <cellStyle name="Normal 3 2 2 2 2 4 5 8" xfId="5896"/>
    <cellStyle name="Normal 3 2 2 2 2 4 6" xfId="5897"/>
    <cellStyle name="Normal 3 2 2 2 2 4 6 2" xfId="5898"/>
    <cellStyle name="Normal 3 2 2 2 2 4 6 2 2" xfId="5899"/>
    <cellStyle name="Normal 3 2 2 2 2 4 6 2 2 2" xfId="5900"/>
    <cellStyle name="Normal 3 2 2 2 2 4 6 2 2 3" xfId="5901"/>
    <cellStyle name="Normal 3 2 2 2 2 4 6 2 2 4" xfId="5902"/>
    <cellStyle name="Normal 3 2 2 2 2 4 6 2 2 5" xfId="5903"/>
    <cellStyle name="Normal 3 2 2 2 2 4 6 2 2 6" xfId="5904"/>
    <cellStyle name="Normal 3 2 2 2 2 4 6 2 3" xfId="5905"/>
    <cellStyle name="Normal 3 2 2 2 2 4 6 2 3 2" xfId="5906"/>
    <cellStyle name="Normal 3 2 2 2 2 4 6 2 4" xfId="5907"/>
    <cellStyle name="Normal 3 2 2 2 2 4 6 2 5" xfId="5908"/>
    <cellStyle name="Normal 3 2 2 2 2 4 6 2 6" xfId="5909"/>
    <cellStyle name="Normal 3 2 2 2 2 4 6 2 7" xfId="5910"/>
    <cellStyle name="Normal 3 2 2 2 2 4 6 2 8" xfId="5911"/>
    <cellStyle name="Normal 3 2 2 2 2 4 6 3" xfId="5912"/>
    <cellStyle name="Normal 3 2 2 2 2 4 6 3 2" xfId="5913"/>
    <cellStyle name="Normal 3 2 2 2 2 4 6 3 3" xfId="5914"/>
    <cellStyle name="Normal 3 2 2 2 2 4 6 3 4" xfId="5915"/>
    <cellStyle name="Normal 3 2 2 2 2 4 6 3 5" xfId="5916"/>
    <cellStyle name="Normal 3 2 2 2 2 4 6 3 6" xfId="5917"/>
    <cellStyle name="Normal 3 2 2 2 2 4 6 4" xfId="5918"/>
    <cellStyle name="Normal 3 2 2 2 2 4 6 5" xfId="5919"/>
    <cellStyle name="Normal 3 2 2 2 2 4 6 6" xfId="5920"/>
    <cellStyle name="Normal 3 2 2 2 2 4 6 7" xfId="5921"/>
    <cellStyle name="Normal 3 2 2 2 2 4 6 8" xfId="5922"/>
    <cellStyle name="Normal 3 2 2 2 2 4 7" xfId="5923"/>
    <cellStyle name="Normal 3 2 2 2 2 4 7 2" xfId="5924"/>
    <cellStyle name="Normal 3 2 2 2 2 4 7 2 2" xfId="5925"/>
    <cellStyle name="Normal 3 2 2 2 2 4 7 2 3" xfId="5926"/>
    <cellStyle name="Normal 3 2 2 2 2 4 7 2 4" xfId="5927"/>
    <cellStyle name="Normal 3 2 2 2 2 4 7 2 5" xfId="5928"/>
    <cellStyle name="Normal 3 2 2 2 2 4 7 2 6" xfId="5929"/>
    <cellStyle name="Normal 3 2 2 2 2 4 7 3" xfId="5930"/>
    <cellStyle name="Normal 3 2 2 2 2 4 7 3 2" xfId="5931"/>
    <cellStyle name="Normal 3 2 2 2 2 4 7 4" xfId="5932"/>
    <cellStyle name="Normal 3 2 2 2 2 4 7 5" xfId="5933"/>
    <cellStyle name="Normal 3 2 2 2 2 4 7 6" xfId="5934"/>
    <cellStyle name="Normal 3 2 2 2 2 4 7 7" xfId="5935"/>
    <cellStyle name="Normal 3 2 2 2 2 4 7 8" xfId="5936"/>
    <cellStyle name="Normal 3 2 2 2 2 4 8" xfId="5937"/>
    <cellStyle name="Normal 3 2 2 2 2 4 8 2" xfId="5938"/>
    <cellStyle name="Normal 3 2 2 2 2 4 8 3" xfId="5939"/>
    <cellStyle name="Normal 3 2 2 2 2 4 8 4" xfId="5940"/>
    <cellStyle name="Normal 3 2 2 2 2 4 8 5" xfId="5941"/>
    <cellStyle name="Normal 3 2 2 2 2 4 8 6" xfId="5942"/>
    <cellStyle name="Normal 3 2 2 2 2 4 9" xfId="5943"/>
    <cellStyle name="Normal 3 2 2 2 2 5" xfId="5944"/>
    <cellStyle name="Normal 3 2 2 2 2 5 10" xfId="5945"/>
    <cellStyle name="Normal 3 2 2 2 2 5 11" xfId="5946"/>
    <cellStyle name="Normal 3 2 2 2 2 5 12" xfId="5947"/>
    <cellStyle name="Normal 3 2 2 2 2 5 2" xfId="5948"/>
    <cellStyle name="Normal 3 2 2 2 2 5 2 2" xfId="5949"/>
    <cellStyle name="Normal 3 2 2 2 2 5 2 2 2" xfId="5950"/>
    <cellStyle name="Normal 3 2 2 2 2 5 2 2 2 2" xfId="5951"/>
    <cellStyle name="Normal 3 2 2 2 2 5 2 2 2 3" xfId="5952"/>
    <cellStyle name="Normal 3 2 2 2 2 5 2 2 2 4" xfId="5953"/>
    <cellStyle name="Normal 3 2 2 2 2 5 2 2 2 5" xfId="5954"/>
    <cellStyle name="Normal 3 2 2 2 2 5 2 2 2 6" xfId="5955"/>
    <cellStyle name="Normal 3 2 2 2 2 5 2 2 3" xfId="5956"/>
    <cellStyle name="Normal 3 2 2 2 2 5 2 2 3 2" xfId="5957"/>
    <cellStyle name="Normal 3 2 2 2 2 5 2 2 4" xfId="5958"/>
    <cellStyle name="Normal 3 2 2 2 2 5 2 2 5" xfId="5959"/>
    <cellStyle name="Normal 3 2 2 2 2 5 2 2 6" xfId="5960"/>
    <cellStyle name="Normal 3 2 2 2 2 5 2 2 7" xfId="5961"/>
    <cellStyle name="Normal 3 2 2 2 2 5 2 2 8" xfId="5962"/>
    <cellStyle name="Normal 3 2 2 2 2 5 2 3" xfId="5963"/>
    <cellStyle name="Normal 3 2 2 2 2 5 2 3 2" xfId="5964"/>
    <cellStyle name="Normal 3 2 2 2 2 5 2 3 3" xfId="5965"/>
    <cellStyle name="Normal 3 2 2 2 2 5 2 3 4" xfId="5966"/>
    <cellStyle name="Normal 3 2 2 2 2 5 2 3 5" xfId="5967"/>
    <cellStyle name="Normal 3 2 2 2 2 5 2 3 6" xfId="5968"/>
    <cellStyle name="Normal 3 2 2 2 2 5 2 4" xfId="5969"/>
    <cellStyle name="Normal 3 2 2 2 2 5 2 5" xfId="5970"/>
    <cellStyle name="Normal 3 2 2 2 2 5 2 6" xfId="5971"/>
    <cellStyle name="Normal 3 2 2 2 2 5 2 7" xfId="5972"/>
    <cellStyle name="Normal 3 2 2 2 2 5 2 8" xfId="5973"/>
    <cellStyle name="Normal 3 2 2 2 2 5 3" xfId="5974"/>
    <cellStyle name="Normal 3 2 2 2 2 5 3 2" xfId="5975"/>
    <cellStyle name="Normal 3 2 2 2 2 5 3 2 2" xfId="5976"/>
    <cellStyle name="Normal 3 2 2 2 2 5 3 2 2 2" xfId="5977"/>
    <cellStyle name="Normal 3 2 2 2 2 5 3 2 2 3" xfId="5978"/>
    <cellStyle name="Normal 3 2 2 2 2 5 3 2 2 4" xfId="5979"/>
    <cellStyle name="Normal 3 2 2 2 2 5 3 2 2 5" xfId="5980"/>
    <cellStyle name="Normal 3 2 2 2 2 5 3 2 2 6" xfId="5981"/>
    <cellStyle name="Normal 3 2 2 2 2 5 3 2 3" xfId="5982"/>
    <cellStyle name="Normal 3 2 2 2 2 5 3 2 3 2" xfId="5983"/>
    <cellStyle name="Normal 3 2 2 2 2 5 3 2 4" xfId="5984"/>
    <cellStyle name="Normal 3 2 2 2 2 5 3 2 5" xfId="5985"/>
    <cellStyle name="Normal 3 2 2 2 2 5 3 2 6" xfId="5986"/>
    <cellStyle name="Normal 3 2 2 2 2 5 3 2 7" xfId="5987"/>
    <cellStyle name="Normal 3 2 2 2 2 5 3 2 8" xfId="5988"/>
    <cellStyle name="Normal 3 2 2 2 2 5 3 3" xfId="5989"/>
    <cellStyle name="Normal 3 2 2 2 2 5 3 3 2" xfId="5990"/>
    <cellStyle name="Normal 3 2 2 2 2 5 3 3 3" xfId="5991"/>
    <cellStyle name="Normal 3 2 2 2 2 5 3 3 4" xfId="5992"/>
    <cellStyle name="Normal 3 2 2 2 2 5 3 3 5" xfId="5993"/>
    <cellStyle name="Normal 3 2 2 2 2 5 3 3 6" xfId="5994"/>
    <cellStyle name="Normal 3 2 2 2 2 5 3 4" xfId="5995"/>
    <cellStyle name="Normal 3 2 2 2 2 5 3 5" xfId="5996"/>
    <cellStyle name="Normal 3 2 2 2 2 5 3 6" xfId="5997"/>
    <cellStyle name="Normal 3 2 2 2 2 5 3 7" xfId="5998"/>
    <cellStyle name="Normal 3 2 2 2 2 5 3 8" xfId="5999"/>
    <cellStyle name="Normal 3 2 2 2 2 5 4" xfId="6000"/>
    <cellStyle name="Normal 3 2 2 2 2 5 4 2" xfId="6001"/>
    <cellStyle name="Normal 3 2 2 2 2 5 4 2 2" xfId="6002"/>
    <cellStyle name="Normal 3 2 2 2 2 5 4 2 2 2" xfId="6003"/>
    <cellStyle name="Normal 3 2 2 2 2 5 4 2 2 3" xfId="6004"/>
    <cellStyle name="Normal 3 2 2 2 2 5 4 2 2 4" xfId="6005"/>
    <cellStyle name="Normal 3 2 2 2 2 5 4 2 2 5" xfId="6006"/>
    <cellStyle name="Normal 3 2 2 2 2 5 4 2 2 6" xfId="6007"/>
    <cellStyle name="Normal 3 2 2 2 2 5 4 2 3" xfId="6008"/>
    <cellStyle name="Normal 3 2 2 2 2 5 4 2 3 2" xfId="6009"/>
    <cellStyle name="Normal 3 2 2 2 2 5 4 2 4" xfId="6010"/>
    <cellStyle name="Normal 3 2 2 2 2 5 4 2 5" xfId="6011"/>
    <cellStyle name="Normal 3 2 2 2 2 5 4 2 6" xfId="6012"/>
    <cellStyle name="Normal 3 2 2 2 2 5 4 2 7" xfId="6013"/>
    <cellStyle name="Normal 3 2 2 2 2 5 4 2 8" xfId="6014"/>
    <cellStyle name="Normal 3 2 2 2 2 5 4 3" xfId="6015"/>
    <cellStyle name="Normal 3 2 2 2 2 5 4 3 2" xfId="6016"/>
    <cellStyle name="Normal 3 2 2 2 2 5 4 3 3" xfId="6017"/>
    <cellStyle name="Normal 3 2 2 2 2 5 4 3 4" xfId="6018"/>
    <cellStyle name="Normal 3 2 2 2 2 5 4 3 5" xfId="6019"/>
    <cellStyle name="Normal 3 2 2 2 2 5 4 3 6" xfId="6020"/>
    <cellStyle name="Normal 3 2 2 2 2 5 4 4" xfId="6021"/>
    <cellStyle name="Normal 3 2 2 2 2 5 4 5" xfId="6022"/>
    <cellStyle name="Normal 3 2 2 2 2 5 4 6" xfId="6023"/>
    <cellStyle name="Normal 3 2 2 2 2 5 4 7" xfId="6024"/>
    <cellStyle name="Normal 3 2 2 2 2 5 4 8" xfId="6025"/>
    <cellStyle name="Normal 3 2 2 2 2 5 5" xfId="6026"/>
    <cellStyle name="Normal 3 2 2 2 2 5 5 2" xfId="6027"/>
    <cellStyle name="Normal 3 2 2 2 2 5 5 2 2" xfId="6028"/>
    <cellStyle name="Normal 3 2 2 2 2 5 5 2 2 2" xfId="6029"/>
    <cellStyle name="Normal 3 2 2 2 2 5 5 2 2 3" xfId="6030"/>
    <cellStyle name="Normal 3 2 2 2 2 5 5 2 2 4" xfId="6031"/>
    <cellStyle name="Normal 3 2 2 2 2 5 5 2 2 5" xfId="6032"/>
    <cellStyle name="Normal 3 2 2 2 2 5 5 2 2 6" xfId="6033"/>
    <cellStyle name="Normal 3 2 2 2 2 5 5 2 3" xfId="6034"/>
    <cellStyle name="Normal 3 2 2 2 2 5 5 2 3 2" xfId="6035"/>
    <cellStyle name="Normal 3 2 2 2 2 5 5 2 4" xfId="6036"/>
    <cellStyle name="Normal 3 2 2 2 2 5 5 2 5" xfId="6037"/>
    <cellStyle name="Normal 3 2 2 2 2 5 5 2 6" xfId="6038"/>
    <cellStyle name="Normal 3 2 2 2 2 5 5 2 7" xfId="6039"/>
    <cellStyle name="Normal 3 2 2 2 2 5 5 2 8" xfId="6040"/>
    <cellStyle name="Normal 3 2 2 2 2 5 5 3" xfId="6041"/>
    <cellStyle name="Normal 3 2 2 2 2 5 5 3 2" xfId="6042"/>
    <cellStyle name="Normal 3 2 2 2 2 5 5 3 3" xfId="6043"/>
    <cellStyle name="Normal 3 2 2 2 2 5 5 3 4" xfId="6044"/>
    <cellStyle name="Normal 3 2 2 2 2 5 5 3 5" xfId="6045"/>
    <cellStyle name="Normal 3 2 2 2 2 5 5 3 6" xfId="6046"/>
    <cellStyle name="Normal 3 2 2 2 2 5 5 4" xfId="6047"/>
    <cellStyle name="Normal 3 2 2 2 2 5 5 5" xfId="6048"/>
    <cellStyle name="Normal 3 2 2 2 2 5 5 6" xfId="6049"/>
    <cellStyle name="Normal 3 2 2 2 2 5 5 7" xfId="6050"/>
    <cellStyle name="Normal 3 2 2 2 2 5 5 8" xfId="6051"/>
    <cellStyle name="Normal 3 2 2 2 2 5 6" xfId="6052"/>
    <cellStyle name="Normal 3 2 2 2 2 5 6 2" xfId="6053"/>
    <cellStyle name="Normal 3 2 2 2 2 5 6 2 2" xfId="6054"/>
    <cellStyle name="Normal 3 2 2 2 2 5 6 2 3" xfId="6055"/>
    <cellStyle name="Normal 3 2 2 2 2 5 6 2 4" xfId="6056"/>
    <cellStyle name="Normal 3 2 2 2 2 5 6 2 5" xfId="6057"/>
    <cellStyle name="Normal 3 2 2 2 2 5 6 2 6" xfId="6058"/>
    <cellStyle name="Normal 3 2 2 2 2 5 6 3" xfId="6059"/>
    <cellStyle name="Normal 3 2 2 2 2 5 6 3 2" xfId="6060"/>
    <cellStyle name="Normal 3 2 2 2 2 5 6 4" xfId="6061"/>
    <cellStyle name="Normal 3 2 2 2 2 5 6 5" xfId="6062"/>
    <cellStyle name="Normal 3 2 2 2 2 5 6 6" xfId="6063"/>
    <cellStyle name="Normal 3 2 2 2 2 5 6 7" xfId="6064"/>
    <cellStyle name="Normal 3 2 2 2 2 5 6 8" xfId="6065"/>
    <cellStyle name="Normal 3 2 2 2 2 5 7" xfId="6066"/>
    <cellStyle name="Normal 3 2 2 2 2 5 7 2" xfId="6067"/>
    <cellStyle name="Normal 3 2 2 2 2 5 7 3" xfId="6068"/>
    <cellStyle name="Normal 3 2 2 2 2 5 7 4" xfId="6069"/>
    <cellStyle name="Normal 3 2 2 2 2 5 7 5" xfId="6070"/>
    <cellStyle name="Normal 3 2 2 2 2 5 7 6" xfId="6071"/>
    <cellStyle name="Normal 3 2 2 2 2 5 8" xfId="6072"/>
    <cellStyle name="Normal 3 2 2 2 2 5 9" xfId="6073"/>
    <cellStyle name="Normal 3 2 2 2 2 6" xfId="6074"/>
    <cellStyle name="Normal 3 2 2 2 2 6 2" xfId="6075"/>
    <cellStyle name="Normal 3 2 2 2 2 6 2 2" xfId="6076"/>
    <cellStyle name="Normal 3 2 2 2 2 6 2 2 2" xfId="6077"/>
    <cellStyle name="Normal 3 2 2 2 2 6 2 2 3" xfId="6078"/>
    <cellStyle name="Normal 3 2 2 2 2 6 2 2 4" xfId="6079"/>
    <cellStyle name="Normal 3 2 2 2 2 6 2 2 5" xfId="6080"/>
    <cellStyle name="Normal 3 2 2 2 2 6 2 2 6" xfId="6081"/>
    <cellStyle name="Normal 3 2 2 2 2 6 2 3" xfId="6082"/>
    <cellStyle name="Normal 3 2 2 2 2 6 2 3 2" xfId="6083"/>
    <cellStyle name="Normal 3 2 2 2 2 6 2 4" xfId="6084"/>
    <cellStyle name="Normal 3 2 2 2 2 6 2 5" xfId="6085"/>
    <cellStyle name="Normal 3 2 2 2 2 6 2 6" xfId="6086"/>
    <cellStyle name="Normal 3 2 2 2 2 6 2 7" xfId="6087"/>
    <cellStyle name="Normal 3 2 2 2 2 6 2 8" xfId="6088"/>
    <cellStyle name="Normal 3 2 2 2 2 6 3" xfId="6089"/>
    <cellStyle name="Normal 3 2 2 2 2 6 3 2" xfId="6090"/>
    <cellStyle name="Normal 3 2 2 2 2 6 3 3" xfId="6091"/>
    <cellStyle name="Normal 3 2 2 2 2 6 3 4" xfId="6092"/>
    <cellStyle name="Normal 3 2 2 2 2 6 3 5" xfId="6093"/>
    <cellStyle name="Normal 3 2 2 2 2 6 3 6" xfId="6094"/>
    <cellStyle name="Normal 3 2 2 2 2 6 4" xfId="6095"/>
    <cellStyle name="Normal 3 2 2 2 2 6 5" xfId="6096"/>
    <cellStyle name="Normal 3 2 2 2 2 6 6" xfId="6097"/>
    <cellStyle name="Normal 3 2 2 2 2 6 7" xfId="6098"/>
    <cellStyle name="Normal 3 2 2 2 2 6 8" xfId="6099"/>
    <cellStyle name="Normal 3 2 2 2 2 7" xfId="6100"/>
    <cellStyle name="Normal 3 2 2 2 2 7 2" xfId="6101"/>
    <cellStyle name="Normal 3 2 2 2 2 7 2 2" xfId="6102"/>
    <cellStyle name="Normal 3 2 2 2 2 7 2 2 2" xfId="6103"/>
    <cellStyle name="Normal 3 2 2 2 2 7 2 2 3" xfId="6104"/>
    <cellStyle name="Normal 3 2 2 2 2 7 2 2 4" xfId="6105"/>
    <cellStyle name="Normal 3 2 2 2 2 7 2 2 5" xfId="6106"/>
    <cellStyle name="Normal 3 2 2 2 2 7 2 2 6" xfId="6107"/>
    <cellStyle name="Normal 3 2 2 2 2 7 2 3" xfId="6108"/>
    <cellStyle name="Normal 3 2 2 2 2 7 2 3 2" xfId="6109"/>
    <cellStyle name="Normal 3 2 2 2 2 7 2 4" xfId="6110"/>
    <cellStyle name="Normal 3 2 2 2 2 7 2 5" xfId="6111"/>
    <cellStyle name="Normal 3 2 2 2 2 7 2 6" xfId="6112"/>
    <cellStyle name="Normal 3 2 2 2 2 7 2 7" xfId="6113"/>
    <cellStyle name="Normal 3 2 2 2 2 7 2 8" xfId="6114"/>
    <cellStyle name="Normal 3 2 2 2 2 7 3" xfId="6115"/>
    <cellStyle name="Normal 3 2 2 2 2 7 3 2" xfId="6116"/>
    <cellStyle name="Normal 3 2 2 2 2 7 3 3" xfId="6117"/>
    <cellStyle name="Normal 3 2 2 2 2 7 3 4" xfId="6118"/>
    <cellStyle name="Normal 3 2 2 2 2 7 3 5" xfId="6119"/>
    <cellStyle name="Normal 3 2 2 2 2 7 3 6" xfId="6120"/>
    <cellStyle name="Normal 3 2 2 2 2 7 4" xfId="6121"/>
    <cellStyle name="Normal 3 2 2 2 2 7 5" xfId="6122"/>
    <cellStyle name="Normal 3 2 2 2 2 7 6" xfId="6123"/>
    <cellStyle name="Normal 3 2 2 2 2 7 7" xfId="6124"/>
    <cellStyle name="Normal 3 2 2 2 2 7 8" xfId="6125"/>
    <cellStyle name="Normal 3 2 2 2 2 8" xfId="6126"/>
    <cellStyle name="Normal 3 2 2 2 2 8 2" xfId="6127"/>
    <cellStyle name="Normal 3 2 2 2 2 8 2 2" xfId="6128"/>
    <cellStyle name="Normal 3 2 2 2 2 8 2 2 2" xfId="6129"/>
    <cellStyle name="Normal 3 2 2 2 2 8 2 2 3" xfId="6130"/>
    <cellStyle name="Normal 3 2 2 2 2 8 2 2 4" xfId="6131"/>
    <cellStyle name="Normal 3 2 2 2 2 8 2 2 5" xfId="6132"/>
    <cellStyle name="Normal 3 2 2 2 2 8 2 2 6" xfId="6133"/>
    <cellStyle name="Normal 3 2 2 2 2 8 2 3" xfId="6134"/>
    <cellStyle name="Normal 3 2 2 2 2 8 2 3 2" xfId="6135"/>
    <cellStyle name="Normal 3 2 2 2 2 8 2 4" xfId="6136"/>
    <cellStyle name="Normal 3 2 2 2 2 8 2 5" xfId="6137"/>
    <cellStyle name="Normal 3 2 2 2 2 8 2 6" xfId="6138"/>
    <cellStyle name="Normal 3 2 2 2 2 8 2 7" xfId="6139"/>
    <cellStyle name="Normal 3 2 2 2 2 8 2 8" xfId="6140"/>
    <cellStyle name="Normal 3 2 2 2 2 8 3" xfId="6141"/>
    <cellStyle name="Normal 3 2 2 2 2 8 3 2" xfId="6142"/>
    <cellStyle name="Normal 3 2 2 2 2 8 3 3" xfId="6143"/>
    <cellStyle name="Normal 3 2 2 2 2 8 3 4" xfId="6144"/>
    <cellStyle name="Normal 3 2 2 2 2 8 3 5" xfId="6145"/>
    <cellStyle name="Normal 3 2 2 2 2 8 3 6" xfId="6146"/>
    <cellStyle name="Normal 3 2 2 2 2 8 4" xfId="6147"/>
    <cellStyle name="Normal 3 2 2 2 2 8 5" xfId="6148"/>
    <cellStyle name="Normal 3 2 2 2 2 8 6" xfId="6149"/>
    <cellStyle name="Normal 3 2 2 2 2 8 7" xfId="6150"/>
    <cellStyle name="Normal 3 2 2 2 2 8 8" xfId="6151"/>
    <cellStyle name="Normal 3 2 2 2 2 9" xfId="6152"/>
    <cellStyle name="Normal 3 2 2 2 2 9 2" xfId="6153"/>
    <cellStyle name="Normal 3 2 2 2 2 9 2 2" xfId="6154"/>
    <cellStyle name="Normal 3 2 2 2 2 9 2 2 2" xfId="6155"/>
    <cellStyle name="Normal 3 2 2 2 2 9 2 2 3" xfId="6156"/>
    <cellStyle name="Normal 3 2 2 2 2 9 2 2 4" xfId="6157"/>
    <cellStyle name="Normal 3 2 2 2 2 9 2 2 5" xfId="6158"/>
    <cellStyle name="Normal 3 2 2 2 2 9 2 2 6" xfId="6159"/>
    <cellStyle name="Normal 3 2 2 2 2 9 2 3" xfId="6160"/>
    <cellStyle name="Normal 3 2 2 2 2 9 2 3 2" xfId="6161"/>
    <cellStyle name="Normal 3 2 2 2 2 9 2 4" xfId="6162"/>
    <cellStyle name="Normal 3 2 2 2 2 9 2 5" xfId="6163"/>
    <cellStyle name="Normal 3 2 2 2 2 9 2 6" xfId="6164"/>
    <cellStyle name="Normal 3 2 2 2 2 9 2 7" xfId="6165"/>
    <cellStyle name="Normal 3 2 2 2 2 9 2 8" xfId="6166"/>
    <cellStyle name="Normal 3 2 2 2 2 9 3" xfId="6167"/>
    <cellStyle name="Normal 3 2 2 2 2 9 3 2" xfId="6168"/>
    <cellStyle name="Normal 3 2 2 2 2 9 3 3" xfId="6169"/>
    <cellStyle name="Normal 3 2 2 2 2 9 3 4" xfId="6170"/>
    <cellStyle name="Normal 3 2 2 2 2 9 3 5" xfId="6171"/>
    <cellStyle name="Normal 3 2 2 2 2 9 3 6" xfId="6172"/>
    <cellStyle name="Normal 3 2 2 2 2 9 4" xfId="6173"/>
    <cellStyle name="Normal 3 2 2 2 2 9 5" xfId="6174"/>
    <cellStyle name="Normal 3 2 2 2 2 9 6" xfId="6175"/>
    <cellStyle name="Normal 3 2 2 2 2 9 7" xfId="6176"/>
    <cellStyle name="Normal 3 2 2 2 2 9 8" xfId="6177"/>
    <cellStyle name="Normal 3 2 2 2 3" xfId="6178"/>
    <cellStyle name="Normal 3 2 2 2 3 2" xfId="6179"/>
    <cellStyle name="Normal 3 2 2 2 3 2 2" xfId="6180"/>
    <cellStyle name="Normal 3 2 2 2 3 3" xfId="6181"/>
    <cellStyle name="Normal 3 2 2 2 3 3 2" xfId="6182"/>
    <cellStyle name="Normal 3 2 2 2 3 4" xfId="6183"/>
    <cellStyle name="Normal 3 2 2 2 3 5" xfId="6184"/>
    <cellStyle name="Normal 3 2 2 2 3 6" xfId="6185"/>
    <cellStyle name="Normal 3 2 2 2 3 7" xfId="6186"/>
    <cellStyle name="Normal 3 2 2 2 3 8" xfId="6187"/>
    <cellStyle name="Normal 3 2 2 2 4" xfId="6188"/>
    <cellStyle name="Normal 3 2 2 3" xfId="6189"/>
    <cellStyle name="Normal 3 2 2 3 10" xfId="6190"/>
    <cellStyle name="Normal 3 2 2 3 10 2" xfId="6191"/>
    <cellStyle name="Normal 3 2 2 3 10 3" xfId="6192"/>
    <cellStyle name="Normal 3 2 2 3 10 4" xfId="6193"/>
    <cellStyle name="Normal 3 2 2 3 10 5" xfId="6194"/>
    <cellStyle name="Normal 3 2 2 3 10 6" xfId="6195"/>
    <cellStyle name="Normal 3 2 2 3 11" xfId="6196"/>
    <cellStyle name="Normal 3 2 2 3 12" xfId="6197"/>
    <cellStyle name="Normal 3 2 2 3 13" xfId="6198"/>
    <cellStyle name="Normal 3 2 2 3 14" xfId="6199"/>
    <cellStyle name="Normal 3 2 2 3 15" xfId="6200"/>
    <cellStyle name="Normal 3 2 2 3 2" xfId="6201"/>
    <cellStyle name="Normal 3 2 2 3 2 10" xfId="6202"/>
    <cellStyle name="Normal 3 2 2 3 2 11" xfId="6203"/>
    <cellStyle name="Normal 3 2 2 3 2 12" xfId="6204"/>
    <cellStyle name="Normal 3 2 2 3 2 13" xfId="6205"/>
    <cellStyle name="Normal 3 2 2 3 2 2" xfId="6206"/>
    <cellStyle name="Normal 3 2 2 3 2 2 10" xfId="6207"/>
    <cellStyle name="Normal 3 2 2 3 2 2 11" xfId="6208"/>
    <cellStyle name="Normal 3 2 2 3 2 2 12" xfId="6209"/>
    <cellStyle name="Normal 3 2 2 3 2 2 2" xfId="6210"/>
    <cellStyle name="Normal 3 2 2 3 2 2 2 2" xfId="6211"/>
    <cellStyle name="Normal 3 2 2 3 2 2 2 2 2" xfId="6212"/>
    <cellStyle name="Normal 3 2 2 3 2 2 2 2 2 2" xfId="6213"/>
    <cellStyle name="Normal 3 2 2 3 2 2 2 2 2 3" xfId="6214"/>
    <cellStyle name="Normal 3 2 2 3 2 2 2 2 2 4" xfId="6215"/>
    <cellStyle name="Normal 3 2 2 3 2 2 2 2 2 5" xfId="6216"/>
    <cellStyle name="Normal 3 2 2 3 2 2 2 2 2 6" xfId="6217"/>
    <cellStyle name="Normal 3 2 2 3 2 2 2 2 3" xfId="6218"/>
    <cellStyle name="Normal 3 2 2 3 2 2 2 2 3 2" xfId="6219"/>
    <cellStyle name="Normal 3 2 2 3 2 2 2 2 4" xfId="6220"/>
    <cellStyle name="Normal 3 2 2 3 2 2 2 2 5" xfId="6221"/>
    <cellStyle name="Normal 3 2 2 3 2 2 2 2 6" xfId="6222"/>
    <cellStyle name="Normal 3 2 2 3 2 2 2 2 7" xfId="6223"/>
    <cellStyle name="Normal 3 2 2 3 2 2 2 2 8" xfId="6224"/>
    <cellStyle name="Normal 3 2 2 3 2 2 2 3" xfId="6225"/>
    <cellStyle name="Normal 3 2 2 3 2 2 2 3 2" xfId="6226"/>
    <cellStyle name="Normal 3 2 2 3 2 2 2 3 3" xfId="6227"/>
    <cellStyle name="Normal 3 2 2 3 2 2 2 3 4" xfId="6228"/>
    <cellStyle name="Normal 3 2 2 3 2 2 2 3 5" xfId="6229"/>
    <cellStyle name="Normal 3 2 2 3 2 2 2 3 6" xfId="6230"/>
    <cellStyle name="Normal 3 2 2 3 2 2 2 4" xfId="6231"/>
    <cellStyle name="Normal 3 2 2 3 2 2 2 5" xfId="6232"/>
    <cellStyle name="Normal 3 2 2 3 2 2 2 6" xfId="6233"/>
    <cellStyle name="Normal 3 2 2 3 2 2 2 7" xfId="6234"/>
    <cellStyle name="Normal 3 2 2 3 2 2 2 8" xfId="6235"/>
    <cellStyle name="Normal 3 2 2 3 2 2 3" xfId="6236"/>
    <cellStyle name="Normal 3 2 2 3 2 2 3 2" xfId="6237"/>
    <cellStyle name="Normal 3 2 2 3 2 2 3 2 2" xfId="6238"/>
    <cellStyle name="Normal 3 2 2 3 2 2 3 2 2 2" xfId="6239"/>
    <cellStyle name="Normal 3 2 2 3 2 2 3 2 2 3" xfId="6240"/>
    <cellStyle name="Normal 3 2 2 3 2 2 3 2 2 4" xfId="6241"/>
    <cellStyle name="Normal 3 2 2 3 2 2 3 2 2 5" xfId="6242"/>
    <cellStyle name="Normal 3 2 2 3 2 2 3 2 2 6" xfId="6243"/>
    <cellStyle name="Normal 3 2 2 3 2 2 3 2 3" xfId="6244"/>
    <cellStyle name="Normal 3 2 2 3 2 2 3 2 3 2" xfId="6245"/>
    <cellStyle name="Normal 3 2 2 3 2 2 3 2 4" xfId="6246"/>
    <cellStyle name="Normal 3 2 2 3 2 2 3 2 5" xfId="6247"/>
    <cellStyle name="Normal 3 2 2 3 2 2 3 2 6" xfId="6248"/>
    <cellStyle name="Normal 3 2 2 3 2 2 3 2 7" xfId="6249"/>
    <cellStyle name="Normal 3 2 2 3 2 2 3 2 8" xfId="6250"/>
    <cellStyle name="Normal 3 2 2 3 2 2 3 3" xfId="6251"/>
    <cellStyle name="Normal 3 2 2 3 2 2 3 3 2" xfId="6252"/>
    <cellStyle name="Normal 3 2 2 3 2 2 3 3 3" xfId="6253"/>
    <cellStyle name="Normal 3 2 2 3 2 2 3 3 4" xfId="6254"/>
    <cellStyle name="Normal 3 2 2 3 2 2 3 3 5" xfId="6255"/>
    <cellStyle name="Normal 3 2 2 3 2 2 3 3 6" xfId="6256"/>
    <cellStyle name="Normal 3 2 2 3 2 2 3 4" xfId="6257"/>
    <cellStyle name="Normal 3 2 2 3 2 2 3 5" xfId="6258"/>
    <cellStyle name="Normal 3 2 2 3 2 2 3 6" xfId="6259"/>
    <cellStyle name="Normal 3 2 2 3 2 2 3 7" xfId="6260"/>
    <cellStyle name="Normal 3 2 2 3 2 2 3 8" xfId="6261"/>
    <cellStyle name="Normal 3 2 2 3 2 2 4" xfId="6262"/>
    <cellStyle name="Normal 3 2 2 3 2 2 4 2" xfId="6263"/>
    <cellStyle name="Normal 3 2 2 3 2 2 4 2 2" xfId="6264"/>
    <cellStyle name="Normal 3 2 2 3 2 2 4 2 2 2" xfId="6265"/>
    <cellStyle name="Normal 3 2 2 3 2 2 4 2 2 3" xfId="6266"/>
    <cellStyle name="Normal 3 2 2 3 2 2 4 2 2 4" xfId="6267"/>
    <cellStyle name="Normal 3 2 2 3 2 2 4 2 2 5" xfId="6268"/>
    <cellStyle name="Normal 3 2 2 3 2 2 4 2 2 6" xfId="6269"/>
    <cellStyle name="Normal 3 2 2 3 2 2 4 2 3" xfId="6270"/>
    <cellStyle name="Normal 3 2 2 3 2 2 4 2 3 2" xfId="6271"/>
    <cellStyle name="Normal 3 2 2 3 2 2 4 2 4" xfId="6272"/>
    <cellStyle name="Normal 3 2 2 3 2 2 4 2 5" xfId="6273"/>
    <cellStyle name="Normal 3 2 2 3 2 2 4 2 6" xfId="6274"/>
    <cellStyle name="Normal 3 2 2 3 2 2 4 2 7" xfId="6275"/>
    <cellStyle name="Normal 3 2 2 3 2 2 4 2 8" xfId="6276"/>
    <cellStyle name="Normal 3 2 2 3 2 2 4 3" xfId="6277"/>
    <cellStyle name="Normal 3 2 2 3 2 2 4 3 2" xfId="6278"/>
    <cellStyle name="Normal 3 2 2 3 2 2 4 3 3" xfId="6279"/>
    <cellStyle name="Normal 3 2 2 3 2 2 4 3 4" xfId="6280"/>
    <cellStyle name="Normal 3 2 2 3 2 2 4 3 5" xfId="6281"/>
    <cellStyle name="Normal 3 2 2 3 2 2 4 3 6" xfId="6282"/>
    <cellStyle name="Normal 3 2 2 3 2 2 4 4" xfId="6283"/>
    <cellStyle name="Normal 3 2 2 3 2 2 4 5" xfId="6284"/>
    <cellStyle name="Normal 3 2 2 3 2 2 4 6" xfId="6285"/>
    <cellStyle name="Normal 3 2 2 3 2 2 4 7" xfId="6286"/>
    <cellStyle name="Normal 3 2 2 3 2 2 4 8" xfId="6287"/>
    <cellStyle name="Normal 3 2 2 3 2 2 5" xfId="6288"/>
    <cellStyle name="Normal 3 2 2 3 2 2 5 2" xfId="6289"/>
    <cellStyle name="Normal 3 2 2 3 2 2 5 2 2" xfId="6290"/>
    <cellStyle name="Normal 3 2 2 3 2 2 5 2 2 2" xfId="6291"/>
    <cellStyle name="Normal 3 2 2 3 2 2 5 2 2 3" xfId="6292"/>
    <cellStyle name="Normal 3 2 2 3 2 2 5 2 2 4" xfId="6293"/>
    <cellStyle name="Normal 3 2 2 3 2 2 5 2 2 5" xfId="6294"/>
    <cellStyle name="Normal 3 2 2 3 2 2 5 2 2 6" xfId="6295"/>
    <cellStyle name="Normal 3 2 2 3 2 2 5 2 3" xfId="6296"/>
    <cellStyle name="Normal 3 2 2 3 2 2 5 2 3 2" xfId="6297"/>
    <cellStyle name="Normal 3 2 2 3 2 2 5 2 4" xfId="6298"/>
    <cellStyle name="Normal 3 2 2 3 2 2 5 2 5" xfId="6299"/>
    <cellStyle name="Normal 3 2 2 3 2 2 5 2 6" xfId="6300"/>
    <cellStyle name="Normal 3 2 2 3 2 2 5 2 7" xfId="6301"/>
    <cellStyle name="Normal 3 2 2 3 2 2 5 2 8" xfId="6302"/>
    <cellStyle name="Normal 3 2 2 3 2 2 5 3" xfId="6303"/>
    <cellStyle name="Normal 3 2 2 3 2 2 5 3 2" xfId="6304"/>
    <cellStyle name="Normal 3 2 2 3 2 2 5 3 3" xfId="6305"/>
    <cellStyle name="Normal 3 2 2 3 2 2 5 3 4" xfId="6306"/>
    <cellStyle name="Normal 3 2 2 3 2 2 5 3 5" xfId="6307"/>
    <cellStyle name="Normal 3 2 2 3 2 2 5 3 6" xfId="6308"/>
    <cellStyle name="Normal 3 2 2 3 2 2 5 4" xfId="6309"/>
    <cellStyle name="Normal 3 2 2 3 2 2 5 5" xfId="6310"/>
    <cellStyle name="Normal 3 2 2 3 2 2 5 6" xfId="6311"/>
    <cellStyle name="Normal 3 2 2 3 2 2 5 7" xfId="6312"/>
    <cellStyle name="Normal 3 2 2 3 2 2 5 8" xfId="6313"/>
    <cellStyle name="Normal 3 2 2 3 2 2 6" xfId="6314"/>
    <cellStyle name="Normal 3 2 2 3 2 2 6 2" xfId="6315"/>
    <cellStyle name="Normal 3 2 2 3 2 2 6 2 2" xfId="6316"/>
    <cellStyle name="Normal 3 2 2 3 2 2 6 2 3" xfId="6317"/>
    <cellStyle name="Normal 3 2 2 3 2 2 6 2 4" xfId="6318"/>
    <cellStyle name="Normal 3 2 2 3 2 2 6 2 5" xfId="6319"/>
    <cellStyle name="Normal 3 2 2 3 2 2 6 2 6" xfId="6320"/>
    <cellStyle name="Normal 3 2 2 3 2 2 6 3" xfId="6321"/>
    <cellStyle name="Normal 3 2 2 3 2 2 6 3 2" xfId="6322"/>
    <cellStyle name="Normal 3 2 2 3 2 2 6 4" xfId="6323"/>
    <cellStyle name="Normal 3 2 2 3 2 2 6 5" xfId="6324"/>
    <cellStyle name="Normal 3 2 2 3 2 2 6 6" xfId="6325"/>
    <cellStyle name="Normal 3 2 2 3 2 2 6 7" xfId="6326"/>
    <cellStyle name="Normal 3 2 2 3 2 2 6 8" xfId="6327"/>
    <cellStyle name="Normal 3 2 2 3 2 2 7" xfId="6328"/>
    <cellStyle name="Normal 3 2 2 3 2 2 7 2" xfId="6329"/>
    <cellStyle name="Normal 3 2 2 3 2 2 7 3" xfId="6330"/>
    <cellStyle name="Normal 3 2 2 3 2 2 7 4" xfId="6331"/>
    <cellStyle name="Normal 3 2 2 3 2 2 7 5" xfId="6332"/>
    <cellStyle name="Normal 3 2 2 3 2 2 7 6" xfId="6333"/>
    <cellStyle name="Normal 3 2 2 3 2 2 8" xfId="6334"/>
    <cellStyle name="Normal 3 2 2 3 2 2 9" xfId="6335"/>
    <cellStyle name="Normal 3 2 2 3 2 3" xfId="6336"/>
    <cellStyle name="Normal 3 2 2 3 2 3 2" xfId="6337"/>
    <cellStyle name="Normal 3 2 2 3 2 3 2 2" xfId="6338"/>
    <cellStyle name="Normal 3 2 2 3 2 3 2 2 2" xfId="6339"/>
    <cellStyle name="Normal 3 2 2 3 2 3 2 2 3" xfId="6340"/>
    <cellStyle name="Normal 3 2 2 3 2 3 2 2 4" xfId="6341"/>
    <cellStyle name="Normal 3 2 2 3 2 3 2 2 5" xfId="6342"/>
    <cellStyle name="Normal 3 2 2 3 2 3 2 2 6" xfId="6343"/>
    <cellStyle name="Normal 3 2 2 3 2 3 2 3" xfId="6344"/>
    <cellStyle name="Normal 3 2 2 3 2 3 2 3 2" xfId="6345"/>
    <cellStyle name="Normal 3 2 2 3 2 3 2 4" xfId="6346"/>
    <cellStyle name="Normal 3 2 2 3 2 3 2 5" xfId="6347"/>
    <cellStyle name="Normal 3 2 2 3 2 3 2 6" xfId="6348"/>
    <cellStyle name="Normal 3 2 2 3 2 3 2 7" xfId="6349"/>
    <cellStyle name="Normal 3 2 2 3 2 3 2 8" xfId="6350"/>
    <cellStyle name="Normal 3 2 2 3 2 3 3" xfId="6351"/>
    <cellStyle name="Normal 3 2 2 3 2 3 3 2" xfId="6352"/>
    <cellStyle name="Normal 3 2 2 3 2 3 3 3" xfId="6353"/>
    <cellStyle name="Normal 3 2 2 3 2 3 3 4" xfId="6354"/>
    <cellStyle name="Normal 3 2 2 3 2 3 3 5" xfId="6355"/>
    <cellStyle name="Normal 3 2 2 3 2 3 3 6" xfId="6356"/>
    <cellStyle name="Normal 3 2 2 3 2 3 4" xfId="6357"/>
    <cellStyle name="Normal 3 2 2 3 2 3 5" xfId="6358"/>
    <cellStyle name="Normal 3 2 2 3 2 3 6" xfId="6359"/>
    <cellStyle name="Normal 3 2 2 3 2 3 7" xfId="6360"/>
    <cellStyle name="Normal 3 2 2 3 2 3 8" xfId="6361"/>
    <cellStyle name="Normal 3 2 2 3 2 4" xfId="6362"/>
    <cellStyle name="Normal 3 2 2 3 2 4 2" xfId="6363"/>
    <cellStyle name="Normal 3 2 2 3 2 4 2 2" xfId="6364"/>
    <cellStyle name="Normal 3 2 2 3 2 4 2 2 2" xfId="6365"/>
    <cellStyle name="Normal 3 2 2 3 2 4 2 2 3" xfId="6366"/>
    <cellStyle name="Normal 3 2 2 3 2 4 2 2 4" xfId="6367"/>
    <cellStyle name="Normal 3 2 2 3 2 4 2 2 5" xfId="6368"/>
    <cellStyle name="Normal 3 2 2 3 2 4 2 2 6" xfId="6369"/>
    <cellStyle name="Normal 3 2 2 3 2 4 2 3" xfId="6370"/>
    <cellStyle name="Normal 3 2 2 3 2 4 2 3 2" xfId="6371"/>
    <cellStyle name="Normal 3 2 2 3 2 4 2 4" xfId="6372"/>
    <cellStyle name="Normal 3 2 2 3 2 4 2 5" xfId="6373"/>
    <cellStyle name="Normal 3 2 2 3 2 4 2 6" xfId="6374"/>
    <cellStyle name="Normal 3 2 2 3 2 4 2 7" xfId="6375"/>
    <cellStyle name="Normal 3 2 2 3 2 4 2 8" xfId="6376"/>
    <cellStyle name="Normal 3 2 2 3 2 4 3" xfId="6377"/>
    <cellStyle name="Normal 3 2 2 3 2 4 3 2" xfId="6378"/>
    <cellStyle name="Normal 3 2 2 3 2 4 3 3" xfId="6379"/>
    <cellStyle name="Normal 3 2 2 3 2 4 3 4" xfId="6380"/>
    <cellStyle name="Normal 3 2 2 3 2 4 3 5" xfId="6381"/>
    <cellStyle name="Normal 3 2 2 3 2 4 3 6" xfId="6382"/>
    <cellStyle name="Normal 3 2 2 3 2 4 4" xfId="6383"/>
    <cellStyle name="Normal 3 2 2 3 2 4 5" xfId="6384"/>
    <cellStyle name="Normal 3 2 2 3 2 4 6" xfId="6385"/>
    <cellStyle name="Normal 3 2 2 3 2 4 7" xfId="6386"/>
    <cellStyle name="Normal 3 2 2 3 2 4 8" xfId="6387"/>
    <cellStyle name="Normal 3 2 2 3 2 5" xfId="6388"/>
    <cellStyle name="Normal 3 2 2 3 2 5 2" xfId="6389"/>
    <cellStyle name="Normal 3 2 2 3 2 5 2 2" xfId="6390"/>
    <cellStyle name="Normal 3 2 2 3 2 5 2 2 2" xfId="6391"/>
    <cellStyle name="Normal 3 2 2 3 2 5 2 2 3" xfId="6392"/>
    <cellStyle name="Normal 3 2 2 3 2 5 2 2 4" xfId="6393"/>
    <cellStyle name="Normal 3 2 2 3 2 5 2 2 5" xfId="6394"/>
    <cellStyle name="Normal 3 2 2 3 2 5 2 2 6" xfId="6395"/>
    <cellStyle name="Normal 3 2 2 3 2 5 2 3" xfId="6396"/>
    <cellStyle name="Normal 3 2 2 3 2 5 2 3 2" xfId="6397"/>
    <cellStyle name="Normal 3 2 2 3 2 5 2 4" xfId="6398"/>
    <cellStyle name="Normal 3 2 2 3 2 5 2 5" xfId="6399"/>
    <cellStyle name="Normal 3 2 2 3 2 5 2 6" xfId="6400"/>
    <cellStyle name="Normal 3 2 2 3 2 5 2 7" xfId="6401"/>
    <cellStyle name="Normal 3 2 2 3 2 5 2 8" xfId="6402"/>
    <cellStyle name="Normal 3 2 2 3 2 5 3" xfId="6403"/>
    <cellStyle name="Normal 3 2 2 3 2 5 3 2" xfId="6404"/>
    <cellStyle name="Normal 3 2 2 3 2 5 3 3" xfId="6405"/>
    <cellStyle name="Normal 3 2 2 3 2 5 3 4" xfId="6406"/>
    <cellStyle name="Normal 3 2 2 3 2 5 3 5" xfId="6407"/>
    <cellStyle name="Normal 3 2 2 3 2 5 3 6" xfId="6408"/>
    <cellStyle name="Normal 3 2 2 3 2 5 4" xfId="6409"/>
    <cellStyle name="Normal 3 2 2 3 2 5 5" xfId="6410"/>
    <cellStyle name="Normal 3 2 2 3 2 5 6" xfId="6411"/>
    <cellStyle name="Normal 3 2 2 3 2 5 7" xfId="6412"/>
    <cellStyle name="Normal 3 2 2 3 2 5 8" xfId="6413"/>
    <cellStyle name="Normal 3 2 2 3 2 6" xfId="6414"/>
    <cellStyle name="Normal 3 2 2 3 2 6 2" xfId="6415"/>
    <cellStyle name="Normal 3 2 2 3 2 6 2 2" xfId="6416"/>
    <cellStyle name="Normal 3 2 2 3 2 6 2 2 2" xfId="6417"/>
    <cellStyle name="Normal 3 2 2 3 2 6 2 2 3" xfId="6418"/>
    <cellStyle name="Normal 3 2 2 3 2 6 2 2 4" xfId="6419"/>
    <cellStyle name="Normal 3 2 2 3 2 6 2 2 5" xfId="6420"/>
    <cellStyle name="Normal 3 2 2 3 2 6 2 2 6" xfId="6421"/>
    <cellStyle name="Normal 3 2 2 3 2 6 2 3" xfId="6422"/>
    <cellStyle name="Normal 3 2 2 3 2 6 2 3 2" xfId="6423"/>
    <cellStyle name="Normal 3 2 2 3 2 6 2 4" xfId="6424"/>
    <cellStyle name="Normal 3 2 2 3 2 6 2 5" xfId="6425"/>
    <cellStyle name="Normal 3 2 2 3 2 6 2 6" xfId="6426"/>
    <cellStyle name="Normal 3 2 2 3 2 6 2 7" xfId="6427"/>
    <cellStyle name="Normal 3 2 2 3 2 6 2 8" xfId="6428"/>
    <cellStyle name="Normal 3 2 2 3 2 6 3" xfId="6429"/>
    <cellStyle name="Normal 3 2 2 3 2 6 3 2" xfId="6430"/>
    <cellStyle name="Normal 3 2 2 3 2 6 3 3" xfId="6431"/>
    <cellStyle name="Normal 3 2 2 3 2 6 3 4" xfId="6432"/>
    <cellStyle name="Normal 3 2 2 3 2 6 3 5" xfId="6433"/>
    <cellStyle name="Normal 3 2 2 3 2 6 3 6" xfId="6434"/>
    <cellStyle name="Normal 3 2 2 3 2 6 4" xfId="6435"/>
    <cellStyle name="Normal 3 2 2 3 2 6 5" xfId="6436"/>
    <cellStyle name="Normal 3 2 2 3 2 6 6" xfId="6437"/>
    <cellStyle name="Normal 3 2 2 3 2 6 7" xfId="6438"/>
    <cellStyle name="Normal 3 2 2 3 2 6 8" xfId="6439"/>
    <cellStyle name="Normal 3 2 2 3 2 7" xfId="6440"/>
    <cellStyle name="Normal 3 2 2 3 2 7 2" xfId="6441"/>
    <cellStyle name="Normal 3 2 2 3 2 7 2 2" xfId="6442"/>
    <cellStyle name="Normal 3 2 2 3 2 7 2 3" xfId="6443"/>
    <cellStyle name="Normal 3 2 2 3 2 7 2 4" xfId="6444"/>
    <cellStyle name="Normal 3 2 2 3 2 7 2 5" xfId="6445"/>
    <cellStyle name="Normal 3 2 2 3 2 7 2 6" xfId="6446"/>
    <cellStyle name="Normal 3 2 2 3 2 7 3" xfId="6447"/>
    <cellStyle name="Normal 3 2 2 3 2 7 3 2" xfId="6448"/>
    <cellStyle name="Normal 3 2 2 3 2 7 4" xfId="6449"/>
    <cellStyle name="Normal 3 2 2 3 2 7 5" xfId="6450"/>
    <cellStyle name="Normal 3 2 2 3 2 7 6" xfId="6451"/>
    <cellStyle name="Normal 3 2 2 3 2 7 7" xfId="6452"/>
    <cellStyle name="Normal 3 2 2 3 2 7 8" xfId="6453"/>
    <cellStyle name="Normal 3 2 2 3 2 8" xfId="6454"/>
    <cellStyle name="Normal 3 2 2 3 2 8 2" xfId="6455"/>
    <cellStyle name="Normal 3 2 2 3 2 8 3" xfId="6456"/>
    <cellStyle name="Normal 3 2 2 3 2 8 4" xfId="6457"/>
    <cellStyle name="Normal 3 2 2 3 2 8 5" xfId="6458"/>
    <cellStyle name="Normal 3 2 2 3 2 8 6" xfId="6459"/>
    <cellStyle name="Normal 3 2 2 3 2 9" xfId="6460"/>
    <cellStyle name="Normal 3 2 2 3 3" xfId="6461"/>
    <cellStyle name="Normal 3 2 2 3 3 10" xfId="6462"/>
    <cellStyle name="Normal 3 2 2 3 3 11" xfId="6463"/>
    <cellStyle name="Normal 3 2 2 3 3 12" xfId="6464"/>
    <cellStyle name="Normal 3 2 2 3 3 13" xfId="6465"/>
    <cellStyle name="Normal 3 2 2 3 3 2" xfId="6466"/>
    <cellStyle name="Normal 3 2 2 3 3 2 10" xfId="6467"/>
    <cellStyle name="Normal 3 2 2 3 3 2 11" xfId="6468"/>
    <cellStyle name="Normal 3 2 2 3 3 2 12" xfId="6469"/>
    <cellStyle name="Normal 3 2 2 3 3 2 2" xfId="6470"/>
    <cellStyle name="Normal 3 2 2 3 3 2 2 2" xfId="6471"/>
    <cellStyle name="Normal 3 2 2 3 3 2 2 2 2" xfId="6472"/>
    <cellStyle name="Normal 3 2 2 3 3 2 2 2 2 2" xfId="6473"/>
    <cellStyle name="Normal 3 2 2 3 3 2 2 2 2 3" xfId="6474"/>
    <cellStyle name="Normal 3 2 2 3 3 2 2 2 2 4" xfId="6475"/>
    <cellStyle name="Normal 3 2 2 3 3 2 2 2 2 5" xfId="6476"/>
    <cellStyle name="Normal 3 2 2 3 3 2 2 2 2 6" xfId="6477"/>
    <cellStyle name="Normal 3 2 2 3 3 2 2 2 3" xfId="6478"/>
    <cellStyle name="Normal 3 2 2 3 3 2 2 2 3 2" xfId="6479"/>
    <cellStyle name="Normal 3 2 2 3 3 2 2 2 4" xfId="6480"/>
    <cellStyle name="Normal 3 2 2 3 3 2 2 2 5" xfId="6481"/>
    <cellStyle name="Normal 3 2 2 3 3 2 2 2 6" xfId="6482"/>
    <cellStyle name="Normal 3 2 2 3 3 2 2 2 7" xfId="6483"/>
    <cellStyle name="Normal 3 2 2 3 3 2 2 2 8" xfId="6484"/>
    <cellStyle name="Normal 3 2 2 3 3 2 2 3" xfId="6485"/>
    <cellStyle name="Normal 3 2 2 3 3 2 2 3 2" xfId="6486"/>
    <cellStyle name="Normal 3 2 2 3 3 2 2 3 3" xfId="6487"/>
    <cellStyle name="Normal 3 2 2 3 3 2 2 3 4" xfId="6488"/>
    <cellStyle name="Normal 3 2 2 3 3 2 2 3 5" xfId="6489"/>
    <cellStyle name="Normal 3 2 2 3 3 2 2 3 6" xfId="6490"/>
    <cellStyle name="Normal 3 2 2 3 3 2 2 4" xfId="6491"/>
    <cellStyle name="Normal 3 2 2 3 3 2 2 5" xfId="6492"/>
    <cellStyle name="Normal 3 2 2 3 3 2 2 6" xfId="6493"/>
    <cellStyle name="Normal 3 2 2 3 3 2 2 7" xfId="6494"/>
    <cellStyle name="Normal 3 2 2 3 3 2 2 8" xfId="6495"/>
    <cellStyle name="Normal 3 2 2 3 3 2 3" xfId="6496"/>
    <cellStyle name="Normal 3 2 2 3 3 2 3 2" xfId="6497"/>
    <cellStyle name="Normal 3 2 2 3 3 2 3 2 2" xfId="6498"/>
    <cellStyle name="Normal 3 2 2 3 3 2 3 2 2 2" xfId="6499"/>
    <cellStyle name="Normal 3 2 2 3 3 2 3 2 2 3" xfId="6500"/>
    <cellStyle name="Normal 3 2 2 3 3 2 3 2 2 4" xfId="6501"/>
    <cellStyle name="Normal 3 2 2 3 3 2 3 2 2 5" xfId="6502"/>
    <cellStyle name="Normal 3 2 2 3 3 2 3 2 2 6" xfId="6503"/>
    <cellStyle name="Normal 3 2 2 3 3 2 3 2 3" xfId="6504"/>
    <cellStyle name="Normal 3 2 2 3 3 2 3 2 3 2" xfId="6505"/>
    <cellStyle name="Normal 3 2 2 3 3 2 3 2 4" xfId="6506"/>
    <cellStyle name="Normal 3 2 2 3 3 2 3 2 5" xfId="6507"/>
    <cellStyle name="Normal 3 2 2 3 3 2 3 2 6" xfId="6508"/>
    <cellStyle name="Normal 3 2 2 3 3 2 3 2 7" xfId="6509"/>
    <cellStyle name="Normal 3 2 2 3 3 2 3 2 8" xfId="6510"/>
    <cellStyle name="Normal 3 2 2 3 3 2 3 3" xfId="6511"/>
    <cellStyle name="Normal 3 2 2 3 3 2 3 3 2" xfId="6512"/>
    <cellStyle name="Normal 3 2 2 3 3 2 3 3 3" xfId="6513"/>
    <cellStyle name="Normal 3 2 2 3 3 2 3 3 4" xfId="6514"/>
    <cellStyle name="Normal 3 2 2 3 3 2 3 3 5" xfId="6515"/>
    <cellStyle name="Normal 3 2 2 3 3 2 3 3 6" xfId="6516"/>
    <cellStyle name="Normal 3 2 2 3 3 2 3 4" xfId="6517"/>
    <cellStyle name="Normal 3 2 2 3 3 2 3 5" xfId="6518"/>
    <cellStyle name="Normal 3 2 2 3 3 2 3 6" xfId="6519"/>
    <cellStyle name="Normal 3 2 2 3 3 2 3 7" xfId="6520"/>
    <cellStyle name="Normal 3 2 2 3 3 2 3 8" xfId="6521"/>
    <cellStyle name="Normal 3 2 2 3 3 2 4" xfId="6522"/>
    <cellStyle name="Normal 3 2 2 3 3 2 4 2" xfId="6523"/>
    <cellStyle name="Normal 3 2 2 3 3 2 4 2 2" xfId="6524"/>
    <cellStyle name="Normal 3 2 2 3 3 2 4 2 2 2" xfId="6525"/>
    <cellStyle name="Normal 3 2 2 3 3 2 4 2 2 3" xfId="6526"/>
    <cellStyle name="Normal 3 2 2 3 3 2 4 2 2 4" xfId="6527"/>
    <cellStyle name="Normal 3 2 2 3 3 2 4 2 2 5" xfId="6528"/>
    <cellStyle name="Normal 3 2 2 3 3 2 4 2 2 6" xfId="6529"/>
    <cellStyle name="Normal 3 2 2 3 3 2 4 2 3" xfId="6530"/>
    <cellStyle name="Normal 3 2 2 3 3 2 4 2 3 2" xfId="6531"/>
    <cellStyle name="Normal 3 2 2 3 3 2 4 2 4" xfId="6532"/>
    <cellStyle name="Normal 3 2 2 3 3 2 4 2 5" xfId="6533"/>
    <cellStyle name="Normal 3 2 2 3 3 2 4 2 6" xfId="6534"/>
    <cellStyle name="Normal 3 2 2 3 3 2 4 2 7" xfId="6535"/>
    <cellStyle name="Normal 3 2 2 3 3 2 4 2 8" xfId="6536"/>
    <cellStyle name="Normal 3 2 2 3 3 2 4 3" xfId="6537"/>
    <cellStyle name="Normal 3 2 2 3 3 2 4 3 2" xfId="6538"/>
    <cellStyle name="Normal 3 2 2 3 3 2 4 3 3" xfId="6539"/>
    <cellStyle name="Normal 3 2 2 3 3 2 4 3 4" xfId="6540"/>
    <cellStyle name="Normal 3 2 2 3 3 2 4 3 5" xfId="6541"/>
    <cellStyle name="Normal 3 2 2 3 3 2 4 3 6" xfId="6542"/>
    <cellStyle name="Normal 3 2 2 3 3 2 4 4" xfId="6543"/>
    <cellStyle name="Normal 3 2 2 3 3 2 4 5" xfId="6544"/>
    <cellStyle name="Normal 3 2 2 3 3 2 4 6" xfId="6545"/>
    <cellStyle name="Normal 3 2 2 3 3 2 4 7" xfId="6546"/>
    <cellStyle name="Normal 3 2 2 3 3 2 4 8" xfId="6547"/>
    <cellStyle name="Normal 3 2 2 3 3 2 5" xfId="6548"/>
    <cellStyle name="Normal 3 2 2 3 3 2 5 2" xfId="6549"/>
    <cellStyle name="Normal 3 2 2 3 3 2 5 2 2" xfId="6550"/>
    <cellStyle name="Normal 3 2 2 3 3 2 5 2 2 2" xfId="6551"/>
    <cellStyle name="Normal 3 2 2 3 3 2 5 2 2 3" xfId="6552"/>
    <cellStyle name="Normal 3 2 2 3 3 2 5 2 2 4" xfId="6553"/>
    <cellStyle name="Normal 3 2 2 3 3 2 5 2 2 5" xfId="6554"/>
    <cellStyle name="Normal 3 2 2 3 3 2 5 2 2 6" xfId="6555"/>
    <cellStyle name="Normal 3 2 2 3 3 2 5 2 3" xfId="6556"/>
    <cellStyle name="Normal 3 2 2 3 3 2 5 2 3 2" xfId="6557"/>
    <cellStyle name="Normal 3 2 2 3 3 2 5 2 4" xfId="6558"/>
    <cellStyle name="Normal 3 2 2 3 3 2 5 2 5" xfId="6559"/>
    <cellStyle name="Normal 3 2 2 3 3 2 5 2 6" xfId="6560"/>
    <cellStyle name="Normal 3 2 2 3 3 2 5 2 7" xfId="6561"/>
    <cellStyle name="Normal 3 2 2 3 3 2 5 2 8" xfId="6562"/>
    <cellStyle name="Normal 3 2 2 3 3 2 5 3" xfId="6563"/>
    <cellStyle name="Normal 3 2 2 3 3 2 5 3 2" xfId="6564"/>
    <cellStyle name="Normal 3 2 2 3 3 2 5 3 3" xfId="6565"/>
    <cellStyle name="Normal 3 2 2 3 3 2 5 3 4" xfId="6566"/>
    <cellStyle name="Normal 3 2 2 3 3 2 5 3 5" xfId="6567"/>
    <cellStyle name="Normal 3 2 2 3 3 2 5 3 6" xfId="6568"/>
    <cellStyle name="Normal 3 2 2 3 3 2 5 4" xfId="6569"/>
    <cellStyle name="Normal 3 2 2 3 3 2 5 5" xfId="6570"/>
    <cellStyle name="Normal 3 2 2 3 3 2 5 6" xfId="6571"/>
    <cellStyle name="Normal 3 2 2 3 3 2 5 7" xfId="6572"/>
    <cellStyle name="Normal 3 2 2 3 3 2 5 8" xfId="6573"/>
    <cellStyle name="Normal 3 2 2 3 3 2 6" xfId="6574"/>
    <cellStyle name="Normal 3 2 2 3 3 2 6 2" xfId="6575"/>
    <cellStyle name="Normal 3 2 2 3 3 2 6 2 2" xfId="6576"/>
    <cellStyle name="Normal 3 2 2 3 3 2 6 2 3" xfId="6577"/>
    <cellStyle name="Normal 3 2 2 3 3 2 6 2 4" xfId="6578"/>
    <cellStyle name="Normal 3 2 2 3 3 2 6 2 5" xfId="6579"/>
    <cellStyle name="Normal 3 2 2 3 3 2 6 2 6" xfId="6580"/>
    <cellStyle name="Normal 3 2 2 3 3 2 6 3" xfId="6581"/>
    <cellStyle name="Normal 3 2 2 3 3 2 6 3 2" xfId="6582"/>
    <cellStyle name="Normal 3 2 2 3 3 2 6 4" xfId="6583"/>
    <cellStyle name="Normal 3 2 2 3 3 2 6 5" xfId="6584"/>
    <cellStyle name="Normal 3 2 2 3 3 2 6 6" xfId="6585"/>
    <cellStyle name="Normal 3 2 2 3 3 2 6 7" xfId="6586"/>
    <cellStyle name="Normal 3 2 2 3 3 2 6 8" xfId="6587"/>
    <cellStyle name="Normal 3 2 2 3 3 2 7" xfId="6588"/>
    <cellStyle name="Normal 3 2 2 3 3 2 7 2" xfId="6589"/>
    <cellStyle name="Normal 3 2 2 3 3 2 7 3" xfId="6590"/>
    <cellStyle name="Normal 3 2 2 3 3 2 7 4" xfId="6591"/>
    <cellStyle name="Normal 3 2 2 3 3 2 7 5" xfId="6592"/>
    <cellStyle name="Normal 3 2 2 3 3 2 7 6" xfId="6593"/>
    <cellStyle name="Normal 3 2 2 3 3 2 8" xfId="6594"/>
    <cellStyle name="Normal 3 2 2 3 3 2 9" xfId="6595"/>
    <cellStyle name="Normal 3 2 2 3 3 3" xfId="6596"/>
    <cellStyle name="Normal 3 2 2 3 3 3 2" xfId="6597"/>
    <cellStyle name="Normal 3 2 2 3 3 3 2 2" xfId="6598"/>
    <cellStyle name="Normal 3 2 2 3 3 3 2 2 2" xfId="6599"/>
    <cellStyle name="Normal 3 2 2 3 3 3 2 2 3" xfId="6600"/>
    <cellStyle name="Normal 3 2 2 3 3 3 2 2 4" xfId="6601"/>
    <cellStyle name="Normal 3 2 2 3 3 3 2 2 5" xfId="6602"/>
    <cellStyle name="Normal 3 2 2 3 3 3 2 2 6" xfId="6603"/>
    <cellStyle name="Normal 3 2 2 3 3 3 2 3" xfId="6604"/>
    <cellStyle name="Normal 3 2 2 3 3 3 2 3 2" xfId="6605"/>
    <cellStyle name="Normal 3 2 2 3 3 3 2 4" xfId="6606"/>
    <cellStyle name="Normal 3 2 2 3 3 3 2 5" xfId="6607"/>
    <cellStyle name="Normal 3 2 2 3 3 3 2 6" xfId="6608"/>
    <cellStyle name="Normal 3 2 2 3 3 3 2 7" xfId="6609"/>
    <cellStyle name="Normal 3 2 2 3 3 3 2 8" xfId="6610"/>
    <cellStyle name="Normal 3 2 2 3 3 3 3" xfId="6611"/>
    <cellStyle name="Normal 3 2 2 3 3 3 3 2" xfId="6612"/>
    <cellStyle name="Normal 3 2 2 3 3 3 3 3" xfId="6613"/>
    <cellStyle name="Normal 3 2 2 3 3 3 3 4" xfId="6614"/>
    <cellStyle name="Normal 3 2 2 3 3 3 3 5" xfId="6615"/>
    <cellStyle name="Normal 3 2 2 3 3 3 3 6" xfId="6616"/>
    <cellStyle name="Normal 3 2 2 3 3 3 4" xfId="6617"/>
    <cellStyle name="Normal 3 2 2 3 3 3 5" xfId="6618"/>
    <cellStyle name="Normal 3 2 2 3 3 3 6" xfId="6619"/>
    <cellStyle name="Normal 3 2 2 3 3 3 7" xfId="6620"/>
    <cellStyle name="Normal 3 2 2 3 3 3 8" xfId="6621"/>
    <cellStyle name="Normal 3 2 2 3 3 4" xfId="6622"/>
    <cellStyle name="Normal 3 2 2 3 3 4 2" xfId="6623"/>
    <cellStyle name="Normal 3 2 2 3 3 4 2 2" xfId="6624"/>
    <cellStyle name="Normal 3 2 2 3 3 4 2 2 2" xfId="6625"/>
    <cellStyle name="Normal 3 2 2 3 3 4 2 2 3" xfId="6626"/>
    <cellStyle name="Normal 3 2 2 3 3 4 2 2 4" xfId="6627"/>
    <cellStyle name="Normal 3 2 2 3 3 4 2 2 5" xfId="6628"/>
    <cellStyle name="Normal 3 2 2 3 3 4 2 2 6" xfId="6629"/>
    <cellStyle name="Normal 3 2 2 3 3 4 2 3" xfId="6630"/>
    <cellStyle name="Normal 3 2 2 3 3 4 2 3 2" xfId="6631"/>
    <cellStyle name="Normal 3 2 2 3 3 4 2 4" xfId="6632"/>
    <cellStyle name="Normal 3 2 2 3 3 4 2 5" xfId="6633"/>
    <cellStyle name="Normal 3 2 2 3 3 4 2 6" xfId="6634"/>
    <cellStyle name="Normal 3 2 2 3 3 4 2 7" xfId="6635"/>
    <cellStyle name="Normal 3 2 2 3 3 4 2 8" xfId="6636"/>
    <cellStyle name="Normal 3 2 2 3 3 4 3" xfId="6637"/>
    <cellStyle name="Normal 3 2 2 3 3 4 3 2" xfId="6638"/>
    <cellStyle name="Normal 3 2 2 3 3 4 3 3" xfId="6639"/>
    <cellStyle name="Normal 3 2 2 3 3 4 3 4" xfId="6640"/>
    <cellStyle name="Normal 3 2 2 3 3 4 3 5" xfId="6641"/>
    <cellStyle name="Normal 3 2 2 3 3 4 3 6" xfId="6642"/>
    <cellStyle name="Normal 3 2 2 3 3 4 4" xfId="6643"/>
    <cellStyle name="Normal 3 2 2 3 3 4 5" xfId="6644"/>
    <cellStyle name="Normal 3 2 2 3 3 4 6" xfId="6645"/>
    <cellStyle name="Normal 3 2 2 3 3 4 7" xfId="6646"/>
    <cellStyle name="Normal 3 2 2 3 3 4 8" xfId="6647"/>
    <cellStyle name="Normal 3 2 2 3 3 5" xfId="6648"/>
    <cellStyle name="Normal 3 2 2 3 3 5 2" xfId="6649"/>
    <cellStyle name="Normal 3 2 2 3 3 5 2 2" xfId="6650"/>
    <cellStyle name="Normal 3 2 2 3 3 5 2 2 2" xfId="6651"/>
    <cellStyle name="Normal 3 2 2 3 3 5 2 2 3" xfId="6652"/>
    <cellStyle name="Normal 3 2 2 3 3 5 2 2 4" xfId="6653"/>
    <cellStyle name="Normal 3 2 2 3 3 5 2 2 5" xfId="6654"/>
    <cellStyle name="Normal 3 2 2 3 3 5 2 2 6" xfId="6655"/>
    <cellStyle name="Normal 3 2 2 3 3 5 2 3" xfId="6656"/>
    <cellStyle name="Normal 3 2 2 3 3 5 2 3 2" xfId="6657"/>
    <cellStyle name="Normal 3 2 2 3 3 5 2 4" xfId="6658"/>
    <cellStyle name="Normal 3 2 2 3 3 5 2 5" xfId="6659"/>
    <cellStyle name="Normal 3 2 2 3 3 5 2 6" xfId="6660"/>
    <cellStyle name="Normal 3 2 2 3 3 5 2 7" xfId="6661"/>
    <cellStyle name="Normal 3 2 2 3 3 5 2 8" xfId="6662"/>
    <cellStyle name="Normal 3 2 2 3 3 5 3" xfId="6663"/>
    <cellStyle name="Normal 3 2 2 3 3 5 3 2" xfId="6664"/>
    <cellStyle name="Normal 3 2 2 3 3 5 3 3" xfId="6665"/>
    <cellStyle name="Normal 3 2 2 3 3 5 3 4" xfId="6666"/>
    <cellStyle name="Normal 3 2 2 3 3 5 3 5" xfId="6667"/>
    <cellStyle name="Normal 3 2 2 3 3 5 3 6" xfId="6668"/>
    <cellStyle name="Normal 3 2 2 3 3 5 4" xfId="6669"/>
    <cellStyle name="Normal 3 2 2 3 3 5 5" xfId="6670"/>
    <cellStyle name="Normal 3 2 2 3 3 5 6" xfId="6671"/>
    <cellStyle name="Normal 3 2 2 3 3 5 7" xfId="6672"/>
    <cellStyle name="Normal 3 2 2 3 3 5 8" xfId="6673"/>
    <cellStyle name="Normal 3 2 2 3 3 6" xfId="6674"/>
    <cellStyle name="Normal 3 2 2 3 3 6 2" xfId="6675"/>
    <cellStyle name="Normal 3 2 2 3 3 6 2 2" xfId="6676"/>
    <cellStyle name="Normal 3 2 2 3 3 6 2 2 2" xfId="6677"/>
    <cellStyle name="Normal 3 2 2 3 3 6 2 2 3" xfId="6678"/>
    <cellStyle name="Normal 3 2 2 3 3 6 2 2 4" xfId="6679"/>
    <cellStyle name="Normal 3 2 2 3 3 6 2 2 5" xfId="6680"/>
    <cellStyle name="Normal 3 2 2 3 3 6 2 2 6" xfId="6681"/>
    <cellStyle name="Normal 3 2 2 3 3 6 2 3" xfId="6682"/>
    <cellStyle name="Normal 3 2 2 3 3 6 2 3 2" xfId="6683"/>
    <cellStyle name="Normal 3 2 2 3 3 6 2 4" xfId="6684"/>
    <cellStyle name="Normal 3 2 2 3 3 6 2 5" xfId="6685"/>
    <cellStyle name="Normal 3 2 2 3 3 6 2 6" xfId="6686"/>
    <cellStyle name="Normal 3 2 2 3 3 6 2 7" xfId="6687"/>
    <cellStyle name="Normal 3 2 2 3 3 6 2 8" xfId="6688"/>
    <cellStyle name="Normal 3 2 2 3 3 6 3" xfId="6689"/>
    <cellStyle name="Normal 3 2 2 3 3 6 3 2" xfId="6690"/>
    <cellStyle name="Normal 3 2 2 3 3 6 3 3" xfId="6691"/>
    <cellStyle name="Normal 3 2 2 3 3 6 3 4" xfId="6692"/>
    <cellStyle name="Normal 3 2 2 3 3 6 3 5" xfId="6693"/>
    <cellStyle name="Normal 3 2 2 3 3 6 3 6" xfId="6694"/>
    <cellStyle name="Normal 3 2 2 3 3 6 4" xfId="6695"/>
    <cellStyle name="Normal 3 2 2 3 3 6 5" xfId="6696"/>
    <cellStyle name="Normal 3 2 2 3 3 6 6" xfId="6697"/>
    <cellStyle name="Normal 3 2 2 3 3 6 7" xfId="6698"/>
    <cellStyle name="Normal 3 2 2 3 3 6 8" xfId="6699"/>
    <cellStyle name="Normal 3 2 2 3 3 7" xfId="6700"/>
    <cellStyle name="Normal 3 2 2 3 3 7 2" xfId="6701"/>
    <cellStyle name="Normal 3 2 2 3 3 7 2 2" xfId="6702"/>
    <cellStyle name="Normal 3 2 2 3 3 7 2 3" xfId="6703"/>
    <cellStyle name="Normal 3 2 2 3 3 7 2 4" xfId="6704"/>
    <cellStyle name="Normal 3 2 2 3 3 7 2 5" xfId="6705"/>
    <cellStyle name="Normal 3 2 2 3 3 7 2 6" xfId="6706"/>
    <cellStyle name="Normal 3 2 2 3 3 7 3" xfId="6707"/>
    <cellStyle name="Normal 3 2 2 3 3 7 3 2" xfId="6708"/>
    <cellStyle name="Normal 3 2 2 3 3 7 4" xfId="6709"/>
    <cellStyle name="Normal 3 2 2 3 3 7 5" xfId="6710"/>
    <cellStyle name="Normal 3 2 2 3 3 7 6" xfId="6711"/>
    <cellStyle name="Normal 3 2 2 3 3 7 7" xfId="6712"/>
    <cellStyle name="Normal 3 2 2 3 3 7 8" xfId="6713"/>
    <cellStyle name="Normal 3 2 2 3 3 8" xfId="6714"/>
    <cellStyle name="Normal 3 2 2 3 3 8 2" xfId="6715"/>
    <cellStyle name="Normal 3 2 2 3 3 8 3" xfId="6716"/>
    <cellStyle name="Normal 3 2 2 3 3 8 4" xfId="6717"/>
    <cellStyle name="Normal 3 2 2 3 3 8 5" xfId="6718"/>
    <cellStyle name="Normal 3 2 2 3 3 8 6" xfId="6719"/>
    <cellStyle name="Normal 3 2 2 3 3 9" xfId="6720"/>
    <cellStyle name="Normal 3 2 2 3 4" xfId="6721"/>
    <cellStyle name="Normal 3 2 2 3 4 10" xfId="6722"/>
    <cellStyle name="Normal 3 2 2 3 4 11" xfId="6723"/>
    <cellStyle name="Normal 3 2 2 3 4 12" xfId="6724"/>
    <cellStyle name="Normal 3 2 2 3 4 2" xfId="6725"/>
    <cellStyle name="Normal 3 2 2 3 4 2 2" xfId="6726"/>
    <cellStyle name="Normal 3 2 2 3 4 2 2 2" xfId="6727"/>
    <cellStyle name="Normal 3 2 2 3 4 2 2 2 2" xfId="6728"/>
    <cellStyle name="Normal 3 2 2 3 4 2 2 2 3" xfId="6729"/>
    <cellStyle name="Normal 3 2 2 3 4 2 2 2 4" xfId="6730"/>
    <cellStyle name="Normal 3 2 2 3 4 2 2 2 5" xfId="6731"/>
    <cellStyle name="Normal 3 2 2 3 4 2 2 2 6" xfId="6732"/>
    <cellStyle name="Normal 3 2 2 3 4 2 2 3" xfId="6733"/>
    <cellStyle name="Normal 3 2 2 3 4 2 2 3 2" xfId="6734"/>
    <cellStyle name="Normal 3 2 2 3 4 2 2 4" xfId="6735"/>
    <cellStyle name="Normal 3 2 2 3 4 2 2 5" xfId="6736"/>
    <cellStyle name="Normal 3 2 2 3 4 2 2 6" xfId="6737"/>
    <cellStyle name="Normal 3 2 2 3 4 2 2 7" xfId="6738"/>
    <cellStyle name="Normal 3 2 2 3 4 2 2 8" xfId="6739"/>
    <cellStyle name="Normal 3 2 2 3 4 2 3" xfId="6740"/>
    <cellStyle name="Normal 3 2 2 3 4 2 3 2" xfId="6741"/>
    <cellStyle name="Normal 3 2 2 3 4 2 3 3" xfId="6742"/>
    <cellStyle name="Normal 3 2 2 3 4 2 3 4" xfId="6743"/>
    <cellStyle name="Normal 3 2 2 3 4 2 3 5" xfId="6744"/>
    <cellStyle name="Normal 3 2 2 3 4 2 3 6" xfId="6745"/>
    <cellStyle name="Normal 3 2 2 3 4 2 4" xfId="6746"/>
    <cellStyle name="Normal 3 2 2 3 4 2 5" xfId="6747"/>
    <cellStyle name="Normal 3 2 2 3 4 2 6" xfId="6748"/>
    <cellStyle name="Normal 3 2 2 3 4 2 7" xfId="6749"/>
    <cellStyle name="Normal 3 2 2 3 4 2 8" xfId="6750"/>
    <cellStyle name="Normal 3 2 2 3 4 3" xfId="6751"/>
    <cellStyle name="Normal 3 2 2 3 4 3 2" xfId="6752"/>
    <cellStyle name="Normal 3 2 2 3 4 3 2 2" xfId="6753"/>
    <cellStyle name="Normal 3 2 2 3 4 3 2 2 2" xfId="6754"/>
    <cellStyle name="Normal 3 2 2 3 4 3 2 2 3" xfId="6755"/>
    <cellStyle name="Normal 3 2 2 3 4 3 2 2 4" xfId="6756"/>
    <cellStyle name="Normal 3 2 2 3 4 3 2 2 5" xfId="6757"/>
    <cellStyle name="Normal 3 2 2 3 4 3 2 2 6" xfId="6758"/>
    <cellStyle name="Normal 3 2 2 3 4 3 2 3" xfId="6759"/>
    <cellStyle name="Normal 3 2 2 3 4 3 2 3 2" xfId="6760"/>
    <cellStyle name="Normal 3 2 2 3 4 3 2 4" xfId="6761"/>
    <cellStyle name="Normal 3 2 2 3 4 3 2 5" xfId="6762"/>
    <cellStyle name="Normal 3 2 2 3 4 3 2 6" xfId="6763"/>
    <cellStyle name="Normal 3 2 2 3 4 3 2 7" xfId="6764"/>
    <cellStyle name="Normal 3 2 2 3 4 3 2 8" xfId="6765"/>
    <cellStyle name="Normal 3 2 2 3 4 3 3" xfId="6766"/>
    <cellStyle name="Normal 3 2 2 3 4 3 3 2" xfId="6767"/>
    <cellStyle name="Normal 3 2 2 3 4 3 3 3" xfId="6768"/>
    <cellStyle name="Normal 3 2 2 3 4 3 3 4" xfId="6769"/>
    <cellStyle name="Normal 3 2 2 3 4 3 3 5" xfId="6770"/>
    <cellStyle name="Normal 3 2 2 3 4 3 3 6" xfId="6771"/>
    <cellStyle name="Normal 3 2 2 3 4 3 4" xfId="6772"/>
    <cellStyle name="Normal 3 2 2 3 4 3 5" xfId="6773"/>
    <cellStyle name="Normal 3 2 2 3 4 3 6" xfId="6774"/>
    <cellStyle name="Normal 3 2 2 3 4 3 7" xfId="6775"/>
    <cellStyle name="Normal 3 2 2 3 4 3 8" xfId="6776"/>
    <cellStyle name="Normal 3 2 2 3 4 4" xfId="6777"/>
    <cellStyle name="Normal 3 2 2 3 4 4 2" xfId="6778"/>
    <cellStyle name="Normal 3 2 2 3 4 4 2 2" xfId="6779"/>
    <cellStyle name="Normal 3 2 2 3 4 4 2 2 2" xfId="6780"/>
    <cellStyle name="Normal 3 2 2 3 4 4 2 2 3" xfId="6781"/>
    <cellStyle name="Normal 3 2 2 3 4 4 2 2 4" xfId="6782"/>
    <cellStyle name="Normal 3 2 2 3 4 4 2 2 5" xfId="6783"/>
    <cellStyle name="Normal 3 2 2 3 4 4 2 2 6" xfId="6784"/>
    <cellStyle name="Normal 3 2 2 3 4 4 2 3" xfId="6785"/>
    <cellStyle name="Normal 3 2 2 3 4 4 2 3 2" xfId="6786"/>
    <cellStyle name="Normal 3 2 2 3 4 4 2 4" xfId="6787"/>
    <cellStyle name="Normal 3 2 2 3 4 4 2 5" xfId="6788"/>
    <cellStyle name="Normal 3 2 2 3 4 4 2 6" xfId="6789"/>
    <cellStyle name="Normal 3 2 2 3 4 4 2 7" xfId="6790"/>
    <cellStyle name="Normal 3 2 2 3 4 4 2 8" xfId="6791"/>
    <cellStyle name="Normal 3 2 2 3 4 4 3" xfId="6792"/>
    <cellStyle name="Normal 3 2 2 3 4 4 3 2" xfId="6793"/>
    <cellStyle name="Normal 3 2 2 3 4 4 3 3" xfId="6794"/>
    <cellStyle name="Normal 3 2 2 3 4 4 3 4" xfId="6795"/>
    <cellStyle name="Normal 3 2 2 3 4 4 3 5" xfId="6796"/>
    <cellStyle name="Normal 3 2 2 3 4 4 3 6" xfId="6797"/>
    <cellStyle name="Normal 3 2 2 3 4 4 4" xfId="6798"/>
    <cellStyle name="Normal 3 2 2 3 4 4 5" xfId="6799"/>
    <cellStyle name="Normal 3 2 2 3 4 4 6" xfId="6800"/>
    <cellStyle name="Normal 3 2 2 3 4 4 7" xfId="6801"/>
    <cellStyle name="Normal 3 2 2 3 4 4 8" xfId="6802"/>
    <cellStyle name="Normal 3 2 2 3 4 5" xfId="6803"/>
    <cellStyle name="Normal 3 2 2 3 4 5 2" xfId="6804"/>
    <cellStyle name="Normal 3 2 2 3 4 5 2 2" xfId="6805"/>
    <cellStyle name="Normal 3 2 2 3 4 5 2 2 2" xfId="6806"/>
    <cellStyle name="Normal 3 2 2 3 4 5 2 2 3" xfId="6807"/>
    <cellStyle name="Normal 3 2 2 3 4 5 2 2 4" xfId="6808"/>
    <cellStyle name="Normal 3 2 2 3 4 5 2 2 5" xfId="6809"/>
    <cellStyle name="Normal 3 2 2 3 4 5 2 2 6" xfId="6810"/>
    <cellStyle name="Normal 3 2 2 3 4 5 2 3" xfId="6811"/>
    <cellStyle name="Normal 3 2 2 3 4 5 2 3 2" xfId="6812"/>
    <cellStyle name="Normal 3 2 2 3 4 5 2 4" xfId="6813"/>
    <cellStyle name="Normal 3 2 2 3 4 5 2 5" xfId="6814"/>
    <cellStyle name="Normal 3 2 2 3 4 5 2 6" xfId="6815"/>
    <cellStyle name="Normal 3 2 2 3 4 5 2 7" xfId="6816"/>
    <cellStyle name="Normal 3 2 2 3 4 5 2 8" xfId="6817"/>
    <cellStyle name="Normal 3 2 2 3 4 5 3" xfId="6818"/>
    <cellStyle name="Normal 3 2 2 3 4 5 3 2" xfId="6819"/>
    <cellStyle name="Normal 3 2 2 3 4 5 3 3" xfId="6820"/>
    <cellStyle name="Normal 3 2 2 3 4 5 3 4" xfId="6821"/>
    <cellStyle name="Normal 3 2 2 3 4 5 3 5" xfId="6822"/>
    <cellStyle name="Normal 3 2 2 3 4 5 3 6" xfId="6823"/>
    <cellStyle name="Normal 3 2 2 3 4 5 4" xfId="6824"/>
    <cellStyle name="Normal 3 2 2 3 4 5 5" xfId="6825"/>
    <cellStyle name="Normal 3 2 2 3 4 5 6" xfId="6826"/>
    <cellStyle name="Normal 3 2 2 3 4 5 7" xfId="6827"/>
    <cellStyle name="Normal 3 2 2 3 4 5 8" xfId="6828"/>
    <cellStyle name="Normal 3 2 2 3 4 6" xfId="6829"/>
    <cellStyle name="Normal 3 2 2 3 4 6 2" xfId="6830"/>
    <cellStyle name="Normal 3 2 2 3 4 6 2 2" xfId="6831"/>
    <cellStyle name="Normal 3 2 2 3 4 6 2 3" xfId="6832"/>
    <cellStyle name="Normal 3 2 2 3 4 6 2 4" xfId="6833"/>
    <cellStyle name="Normal 3 2 2 3 4 6 2 5" xfId="6834"/>
    <cellStyle name="Normal 3 2 2 3 4 6 2 6" xfId="6835"/>
    <cellStyle name="Normal 3 2 2 3 4 6 3" xfId="6836"/>
    <cellStyle name="Normal 3 2 2 3 4 6 3 2" xfId="6837"/>
    <cellStyle name="Normal 3 2 2 3 4 6 4" xfId="6838"/>
    <cellStyle name="Normal 3 2 2 3 4 6 5" xfId="6839"/>
    <cellStyle name="Normal 3 2 2 3 4 6 6" xfId="6840"/>
    <cellStyle name="Normal 3 2 2 3 4 6 7" xfId="6841"/>
    <cellStyle name="Normal 3 2 2 3 4 6 8" xfId="6842"/>
    <cellStyle name="Normal 3 2 2 3 4 7" xfId="6843"/>
    <cellStyle name="Normal 3 2 2 3 4 7 2" xfId="6844"/>
    <cellStyle name="Normal 3 2 2 3 4 7 3" xfId="6845"/>
    <cellStyle name="Normal 3 2 2 3 4 7 4" xfId="6846"/>
    <cellStyle name="Normal 3 2 2 3 4 7 5" xfId="6847"/>
    <cellStyle name="Normal 3 2 2 3 4 7 6" xfId="6848"/>
    <cellStyle name="Normal 3 2 2 3 4 8" xfId="6849"/>
    <cellStyle name="Normal 3 2 2 3 4 9" xfId="6850"/>
    <cellStyle name="Normal 3 2 2 3 5" xfId="6851"/>
    <cellStyle name="Normal 3 2 2 3 5 2" xfId="6852"/>
    <cellStyle name="Normal 3 2 2 3 5 2 2" xfId="6853"/>
    <cellStyle name="Normal 3 2 2 3 5 2 2 2" xfId="6854"/>
    <cellStyle name="Normal 3 2 2 3 5 2 2 3" xfId="6855"/>
    <cellStyle name="Normal 3 2 2 3 5 2 2 4" xfId="6856"/>
    <cellStyle name="Normal 3 2 2 3 5 2 2 5" xfId="6857"/>
    <cellStyle name="Normal 3 2 2 3 5 2 2 6" xfId="6858"/>
    <cellStyle name="Normal 3 2 2 3 5 2 3" xfId="6859"/>
    <cellStyle name="Normal 3 2 2 3 5 2 3 2" xfId="6860"/>
    <cellStyle name="Normal 3 2 2 3 5 2 4" xfId="6861"/>
    <cellStyle name="Normal 3 2 2 3 5 2 5" xfId="6862"/>
    <cellStyle name="Normal 3 2 2 3 5 2 6" xfId="6863"/>
    <cellStyle name="Normal 3 2 2 3 5 2 7" xfId="6864"/>
    <cellStyle name="Normal 3 2 2 3 5 2 8" xfId="6865"/>
    <cellStyle name="Normal 3 2 2 3 5 3" xfId="6866"/>
    <cellStyle name="Normal 3 2 2 3 5 3 2" xfId="6867"/>
    <cellStyle name="Normal 3 2 2 3 5 3 3" xfId="6868"/>
    <cellStyle name="Normal 3 2 2 3 5 3 4" xfId="6869"/>
    <cellStyle name="Normal 3 2 2 3 5 3 5" xfId="6870"/>
    <cellStyle name="Normal 3 2 2 3 5 3 6" xfId="6871"/>
    <cellStyle name="Normal 3 2 2 3 5 4" xfId="6872"/>
    <cellStyle name="Normal 3 2 2 3 5 5" xfId="6873"/>
    <cellStyle name="Normal 3 2 2 3 5 6" xfId="6874"/>
    <cellStyle name="Normal 3 2 2 3 5 7" xfId="6875"/>
    <cellStyle name="Normal 3 2 2 3 5 8" xfId="6876"/>
    <cellStyle name="Normal 3 2 2 3 6" xfId="6877"/>
    <cellStyle name="Normal 3 2 2 3 6 2" xfId="6878"/>
    <cellStyle name="Normal 3 2 2 3 6 2 2" xfId="6879"/>
    <cellStyle name="Normal 3 2 2 3 6 2 2 2" xfId="6880"/>
    <cellStyle name="Normal 3 2 2 3 6 2 2 3" xfId="6881"/>
    <cellStyle name="Normal 3 2 2 3 6 2 2 4" xfId="6882"/>
    <cellStyle name="Normal 3 2 2 3 6 2 2 5" xfId="6883"/>
    <cellStyle name="Normal 3 2 2 3 6 2 2 6" xfId="6884"/>
    <cellStyle name="Normal 3 2 2 3 6 2 3" xfId="6885"/>
    <cellStyle name="Normal 3 2 2 3 6 2 3 2" xfId="6886"/>
    <cellStyle name="Normal 3 2 2 3 6 2 4" xfId="6887"/>
    <cellStyle name="Normal 3 2 2 3 6 2 5" xfId="6888"/>
    <cellStyle name="Normal 3 2 2 3 6 2 6" xfId="6889"/>
    <cellStyle name="Normal 3 2 2 3 6 2 7" xfId="6890"/>
    <cellStyle name="Normal 3 2 2 3 6 2 8" xfId="6891"/>
    <cellStyle name="Normal 3 2 2 3 6 3" xfId="6892"/>
    <cellStyle name="Normal 3 2 2 3 6 3 2" xfId="6893"/>
    <cellStyle name="Normal 3 2 2 3 6 3 3" xfId="6894"/>
    <cellStyle name="Normal 3 2 2 3 6 3 4" xfId="6895"/>
    <cellStyle name="Normal 3 2 2 3 6 3 5" xfId="6896"/>
    <cellStyle name="Normal 3 2 2 3 6 3 6" xfId="6897"/>
    <cellStyle name="Normal 3 2 2 3 6 4" xfId="6898"/>
    <cellStyle name="Normal 3 2 2 3 6 5" xfId="6899"/>
    <cellStyle name="Normal 3 2 2 3 6 6" xfId="6900"/>
    <cellStyle name="Normal 3 2 2 3 6 7" xfId="6901"/>
    <cellStyle name="Normal 3 2 2 3 6 8" xfId="6902"/>
    <cellStyle name="Normal 3 2 2 3 7" xfId="6903"/>
    <cellStyle name="Normal 3 2 2 3 7 2" xfId="6904"/>
    <cellStyle name="Normal 3 2 2 3 7 2 2" xfId="6905"/>
    <cellStyle name="Normal 3 2 2 3 7 2 2 2" xfId="6906"/>
    <cellStyle name="Normal 3 2 2 3 7 2 2 3" xfId="6907"/>
    <cellStyle name="Normal 3 2 2 3 7 2 2 4" xfId="6908"/>
    <cellStyle name="Normal 3 2 2 3 7 2 2 5" xfId="6909"/>
    <cellStyle name="Normal 3 2 2 3 7 2 2 6" xfId="6910"/>
    <cellStyle name="Normal 3 2 2 3 7 2 3" xfId="6911"/>
    <cellStyle name="Normal 3 2 2 3 7 2 3 2" xfId="6912"/>
    <cellStyle name="Normal 3 2 2 3 7 2 4" xfId="6913"/>
    <cellStyle name="Normal 3 2 2 3 7 2 5" xfId="6914"/>
    <cellStyle name="Normal 3 2 2 3 7 2 6" xfId="6915"/>
    <cellStyle name="Normal 3 2 2 3 7 2 7" xfId="6916"/>
    <cellStyle name="Normal 3 2 2 3 7 2 8" xfId="6917"/>
    <cellStyle name="Normal 3 2 2 3 7 3" xfId="6918"/>
    <cellStyle name="Normal 3 2 2 3 7 3 2" xfId="6919"/>
    <cellStyle name="Normal 3 2 2 3 7 3 3" xfId="6920"/>
    <cellStyle name="Normal 3 2 2 3 7 3 4" xfId="6921"/>
    <cellStyle name="Normal 3 2 2 3 7 3 5" xfId="6922"/>
    <cellStyle name="Normal 3 2 2 3 7 3 6" xfId="6923"/>
    <cellStyle name="Normal 3 2 2 3 7 4" xfId="6924"/>
    <cellStyle name="Normal 3 2 2 3 7 5" xfId="6925"/>
    <cellStyle name="Normal 3 2 2 3 7 6" xfId="6926"/>
    <cellStyle name="Normal 3 2 2 3 7 7" xfId="6927"/>
    <cellStyle name="Normal 3 2 2 3 7 8" xfId="6928"/>
    <cellStyle name="Normal 3 2 2 3 8" xfId="6929"/>
    <cellStyle name="Normal 3 2 2 3 8 2" xfId="6930"/>
    <cellStyle name="Normal 3 2 2 3 8 2 2" xfId="6931"/>
    <cellStyle name="Normal 3 2 2 3 8 2 2 2" xfId="6932"/>
    <cellStyle name="Normal 3 2 2 3 8 2 2 3" xfId="6933"/>
    <cellStyle name="Normal 3 2 2 3 8 2 2 4" xfId="6934"/>
    <cellStyle name="Normal 3 2 2 3 8 2 2 5" xfId="6935"/>
    <cellStyle name="Normal 3 2 2 3 8 2 2 6" xfId="6936"/>
    <cellStyle name="Normal 3 2 2 3 8 2 3" xfId="6937"/>
    <cellStyle name="Normal 3 2 2 3 8 2 3 2" xfId="6938"/>
    <cellStyle name="Normal 3 2 2 3 8 2 4" xfId="6939"/>
    <cellStyle name="Normal 3 2 2 3 8 2 5" xfId="6940"/>
    <cellStyle name="Normal 3 2 2 3 8 2 6" xfId="6941"/>
    <cellStyle name="Normal 3 2 2 3 8 2 7" xfId="6942"/>
    <cellStyle name="Normal 3 2 2 3 8 2 8" xfId="6943"/>
    <cellStyle name="Normal 3 2 2 3 8 3" xfId="6944"/>
    <cellStyle name="Normal 3 2 2 3 8 3 2" xfId="6945"/>
    <cellStyle name="Normal 3 2 2 3 8 3 3" xfId="6946"/>
    <cellStyle name="Normal 3 2 2 3 8 3 4" xfId="6947"/>
    <cellStyle name="Normal 3 2 2 3 8 3 5" xfId="6948"/>
    <cellStyle name="Normal 3 2 2 3 8 3 6" xfId="6949"/>
    <cellStyle name="Normal 3 2 2 3 8 4" xfId="6950"/>
    <cellStyle name="Normal 3 2 2 3 8 5" xfId="6951"/>
    <cellStyle name="Normal 3 2 2 3 8 6" xfId="6952"/>
    <cellStyle name="Normal 3 2 2 3 8 7" xfId="6953"/>
    <cellStyle name="Normal 3 2 2 3 8 8" xfId="6954"/>
    <cellStyle name="Normal 3 2 2 3 9" xfId="6955"/>
    <cellStyle name="Normal 3 2 2 3 9 2" xfId="6956"/>
    <cellStyle name="Normal 3 2 2 3 9 2 2" xfId="6957"/>
    <cellStyle name="Normal 3 2 2 3 9 2 3" xfId="6958"/>
    <cellStyle name="Normal 3 2 2 3 9 2 4" xfId="6959"/>
    <cellStyle name="Normal 3 2 2 3 9 2 5" xfId="6960"/>
    <cellStyle name="Normal 3 2 2 3 9 2 6" xfId="6961"/>
    <cellStyle name="Normal 3 2 2 3 9 3" xfId="6962"/>
    <cellStyle name="Normal 3 2 2 3 9 3 2" xfId="6963"/>
    <cellStyle name="Normal 3 2 2 3 9 4" xfId="6964"/>
    <cellStyle name="Normal 3 2 2 3 9 5" xfId="6965"/>
    <cellStyle name="Normal 3 2 2 3 9 6" xfId="6966"/>
    <cellStyle name="Normal 3 2 2 3 9 7" xfId="6967"/>
    <cellStyle name="Normal 3 2 2 3 9 8" xfId="6968"/>
    <cellStyle name="Normal 3 2 2 4" xfId="6969"/>
    <cellStyle name="Normal 3 2 2 4 10" xfId="6970"/>
    <cellStyle name="Normal 3 2 2 4 11" xfId="6971"/>
    <cellStyle name="Normal 3 2 2 4 12" xfId="6972"/>
    <cellStyle name="Normal 3 2 2 4 13" xfId="6973"/>
    <cellStyle name="Normal 3 2 2 4 2" xfId="6974"/>
    <cellStyle name="Normal 3 2 2 4 2 10" xfId="6975"/>
    <cellStyle name="Normal 3 2 2 4 2 11" xfId="6976"/>
    <cellStyle name="Normal 3 2 2 4 2 12" xfId="6977"/>
    <cellStyle name="Normal 3 2 2 4 2 2" xfId="6978"/>
    <cellStyle name="Normal 3 2 2 4 2 2 2" xfId="6979"/>
    <cellStyle name="Normal 3 2 2 4 2 2 2 2" xfId="6980"/>
    <cellStyle name="Normal 3 2 2 4 2 2 2 2 2" xfId="6981"/>
    <cellStyle name="Normal 3 2 2 4 2 2 2 2 3" xfId="6982"/>
    <cellStyle name="Normal 3 2 2 4 2 2 2 2 4" xfId="6983"/>
    <cellStyle name="Normal 3 2 2 4 2 2 2 2 5" xfId="6984"/>
    <cellStyle name="Normal 3 2 2 4 2 2 2 2 6" xfId="6985"/>
    <cellStyle name="Normal 3 2 2 4 2 2 2 3" xfId="6986"/>
    <cellStyle name="Normal 3 2 2 4 2 2 2 3 2" xfId="6987"/>
    <cellStyle name="Normal 3 2 2 4 2 2 2 4" xfId="6988"/>
    <cellStyle name="Normal 3 2 2 4 2 2 2 5" xfId="6989"/>
    <cellStyle name="Normal 3 2 2 4 2 2 2 6" xfId="6990"/>
    <cellStyle name="Normal 3 2 2 4 2 2 2 7" xfId="6991"/>
    <cellStyle name="Normal 3 2 2 4 2 2 2 8" xfId="6992"/>
    <cellStyle name="Normal 3 2 2 4 2 2 3" xfId="6993"/>
    <cellStyle name="Normal 3 2 2 4 2 2 3 2" xfId="6994"/>
    <cellStyle name="Normal 3 2 2 4 2 2 3 3" xfId="6995"/>
    <cellStyle name="Normal 3 2 2 4 2 2 3 4" xfId="6996"/>
    <cellStyle name="Normal 3 2 2 4 2 2 3 5" xfId="6997"/>
    <cellStyle name="Normal 3 2 2 4 2 2 3 6" xfId="6998"/>
    <cellStyle name="Normal 3 2 2 4 2 2 4" xfId="6999"/>
    <cellStyle name="Normal 3 2 2 4 2 2 5" xfId="7000"/>
    <cellStyle name="Normal 3 2 2 4 2 2 6" xfId="7001"/>
    <cellStyle name="Normal 3 2 2 4 2 2 7" xfId="7002"/>
    <cellStyle name="Normal 3 2 2 4 2 2 8" xfId="7003"/>
    <cellStyle name="Normal 3 2 2 4 2 3" xfId="7004"/>
    <cellStyle name="Normal 3 2 2 4 2 3 2" xfId="7005"/>
    <cellStyle name="Normal 3 2 2 4 2 3 2 2" xfId="7006"/>
    <cellStyle name="Normal 3 2 2 4 2 3 2 2 2" xfId="7007"/>
    <cellStyle name="Normal 3 2 2 4 2 3 2 2 3" xfId="7008"/>
    <cellStyle name="Normal 3 2 2 4 2 3 2 2 4" xfId="7009"/>
    <cellStyle name="Normal 3 2 2 4 2 3 2 2 5" xfId="7010"/>
    <cellStyle name="Normal 3 2 2 4 2 3 2 2 6" xfId="7011"/>
    <cellStyle name="Normal 3 2 2 4 2 3 2 3" xfId="7012"/>
    <cellStyle name="Normal 3 2 2 4 2 3 2 3 2" xfId="7013"/>
    <cellStyle name="Normal 3 2 2 4 2 3 2 4" xfId="7014"/>
    <cellStyle name="Normal 3 2 2 4 2 3 2 5" xfId="7015"/>
    <cellStyle name="Normal 3 2 2 4 2 3 2 6" xfId="7016"/>
    <cellStyle name="Normal 3 2 2 4 2 3 2 7" xfId="7017"/>
    <cellStyle name="Normal 3 2 2 4 2 3 2 8" xfId="7018"/>
    <cellStyle name="Normal 3 2 2 4 2 3 3" xfId="7019"/>
    <cellStyle name="Normal 3 2 2 4 2 3 3 2" xfId="7020"/>
    <cellStyle name="Normal 3 2 2 4 2 3 3 3" xfId="7021"/>
    <cellStyle name="Normal 3 2 2 4 2 3 3 4" xfId="7022"/>
    <cellStyle name="Normal 3 2 2 4 2 3 3 5" xfId="7023"/>
    <cellStyle name="Normal 3 2 2 4 2 3 3 6" xfId="7024"/>
    <cellStyle name="Normal 3 2 2 4 2 3 4" xfId="7025"/>
    <cellStyle name="Normal 3 2 2 4 2 3 5" xfId="7026"/>
    <cellStyle name="Normal 3 2 2 4 2 3 6" xfId="7027"/>
    <cellStyle name="Normal 3 2 2 4 2 3 7" xfId="7028"/>
    <cellStyle name="Normal 3 2 2 4 2 3 8" xfId="7029"/>
    <cellStyle name="Normal 3 2 2 4 2 4" xfId="7030"/>
    <cellStyle name="Normal 3 2 2 4 2 4 2" xfId="7031"/>
    <cellStyle name="Normal 3 2 2 4 2 4 2 2" xfId="7032"/>
    <cellStyle name="Normal 3 2 2 4 2 4 2 2 2" xfId="7033"/>
    <cellStyle name="Normal 3 2 2 4 2 4 2 2 3" xfId="7034"/>
    <cellStyle name="Normal 3 2 2 4 2 4 2 2 4" xfId="7035"/>
    <cellStyle name="Normal 3 2 2 4 2 4 2 2 5" xfId="7036"/>
    <cellStyle name="Normal 3 2 2 4 2 4 2 2 6" xfId="7037"/>
    <cellStyle name="Normal 3 2 2 4 2 4 2 3" xfId="7038"/>
    <cellStyle name="Normal 3 2 2 4 2 4 2 3 2" xfId="7039"/>
    <cellStyle name="Normal 3 2 2 4 2 4 2 4" xfId="7040"/>
    <cellStyle name="Normal 3 2 2 4 2 4 2 5" xfId="7041"/>
    <cellStyle name="Normal 3 2 2 4 2 4 2 6" xfId="7042"/>
    <cellStyle name="Normal 3 2 2 4 2 4 2 7" xfId="7043"/>
    <cellStyle name="Normal 3 2 2 4 2 4 2 8" xfId="7044"/>
    <cellStyle name="Normal 3 2 2 4 2 4 3" xfId="7045"/>
    <cellStyle name="Normal 3 2 2 4 2 4 3 2" xfId="7046"/>
    <cellStyle name="Normal 3 2 2 4 2 4 3 3" xfId="7047"/>
    <cellStyle name="Normal 3 2 2 4 2 4 3 4" xfId="7048"/>
    <cellStyle name="Normal 3 2 2 4 2 4 3 5" xfId="7049"/>
    <cellStyle name="Normal 3 2 2 4 2 4 3 6" xfId="7050"/>
    <cellStyle name="Normal 3 2 2 4 2 4 4" xfId="7051"/>
    <cellStyle name="Normal 3 2 2 4 2 4 5" xfId="7052"/>
    <cellStyle name="Normal 3 2 2 4 2 4 6" xfId="7053"/>
    <cellStyle name="Normal 3 2 2 4 2 4 7" xfId="7054"/>
    <cellStyle name="Normal 3 2 2 4 2 4 8" xfId="7055"/>
    <cellStyle name="Normal 3 2 2 4 2 5" xfId="7056"/>
    <cellStyle name="Normal 3 2 2 4 2 5 2" xfId="7057"/>
    <cellStyle name="Normal 3 2 2 4 2 5 2 2" xfId="7058"/>
    <cellStyle name="Normal 3 2 2 4 2 5 2 2 2" xfId="7059"/>
    <cellStyle name="Normal 3 2 2 4 2 5 2 2 3" xfId="7060"/>
    <cellStyle name="Normal 3 2 2 4 2 5 2 2 4" xfId="7061"/>
    <cellStyle name="Normal 3 2 2 4 2 5 2 2 5" xfId="7062"/>
    <cellStyle name="Normal 3 2 2 4 2 5 2 2 6" xfId="7063"/>
    <cellStyle name="Normal 3 2 2 4 2 5 2 3" xfId="7064"/>
    <cellStyle name="Normal 3 2 2 4 2 5 2 3 2" xfId="7065"/>
    <cellStyle name="Normal 3 2 2 4 2 5 2 4" xfId="7066"/>
    <cellStyle name="Normal 3 2 2 4 2 5 2 5" xfId="7067"/>
    <cellStyle name="Normal 3 2 2 4 2 5 2 6" xfId="7068"/>
    <cellStyle name="Normal 3 2 2 4 2 5 2 7" xfId="7069"/>
    <cellStyle name="Normal 3 2 2 4 2 5 2 8" xfId="7070"/>
    <cellStyle name="Normal 3 2 2 4 2 5 3" xfId="7071"/>
    <cellStyle name="Normal 3 2 2 4 2 5 3 2" xfId="7072"/>
    <cellStyle name="Normal 3 2 2 4 2 5 3 3" xfId="7073"/>
    <cellStyle name="Normal 3 2 2 4 2 5 3 4" xfId="7074"/>
    <cellStyle name="Normal 3 2 2 4 2 5 3 5" xfId="7075"/>
    <cellStyle name="Normal 3 2 2 4 2 5 3 6" xfId="7076"/>
    <cellStyle name="Normal 3 2 2 4 2 5 4" xfId="7077"/>
    <cellStyle name="Normal 3 2 2 4 2 5 5" xfId="7078"/>
    <cellStyle name="Normal 3 2 2 4 2 5 6" xfId="7079"/>
    <cellStyle name="Normal 3 2 2 4 2 5 7" xfId="7080"/>
    <cellStyle name="Normal 3 2 2 4 2 5 8" xfId="7081"/>
    <cellStyle name="Normal 3 2 2 4 2 6" xfId="7082"/>
    <cellStyle name="Normal 3 2 2 4 2 6 2" xfId="7083"/>
    <cellStyle name="Normal 3 2 2 4 2 6 2 2" xfId="7084"/>
    <cellStyle name="Normal 3 2 2 4 2 6 2 3" xfId="7085"/>
    <cellStyle name="Normal 3 2 2 4 2 6 2 4" xfId="7086"/>
    <cellStyle name="Normal 3 2 2 4 2 6 2 5" xfId="7087"/>
    <cellStyle name="Normal 3 2 2 4 2 6 2 6" xfId="7088"/>
    <cellStyle name="Normal 3 2 2 4 2 6 3" xfId="7089"/>
    <cellStyle name="Normal 3 2 2 4 2 6 3 2" xfId="7090"/>
    <cellStyle name="Normal 3 2 2 4 2 6 4" xfId="7091"/>
    <cellStyle name="Normal 3 2 2 4 2 6 5" xfId="7092"/>
    <cellStyle name="Normal 3 2 2 4 2 6 6" xfId="7093"/>
    <cellStyle name="Normal 3 2 2 4 2 6 7" xfId="7094"/>
    <cellStyle name="Normal 3 2 2 4 2 6 8" xfId="7095"/>
    <cellStyle name="Normal 3 2 2 4 2 7" xfId="7096"/>
    <cellStyle name="Normal 3 2 2 4 2 7 2" xfId="7097"/>
    <cellStyle name="Normal 3 2 2 4 2 7 3" xfId="7098"/>
    <cellStyle name="Normal 3 2 2 4 2 7 4" xfId="7099"/>
    <cellStyle name="Normal 3 2 2 4 2 7 5" xfId="7100"/>
    <cellStyle name="Normal 3 2 2 4 2 7 6" xfId="7101"/>
    <cellStyle name="Normal 3 2 2 4 2 8" xfId="7102"/>
    <cellStyle name="Normal 3 2 2 4 2 9" xfId="7103"/>
    <cellStyle name="Normal 3 2 2 4 3" xfId="7104"/>
    <cellStyle name="Normal 3 2 2 4 3 2" xfId="7105"/>
    <cellStyle name="Normal 3 2 2 4 3 2 2" xfId="7106"/>
    <cellStyle name="Normal 3 2 2 4 3 2 2 2" xfId="7107"/>
    <cellStyle name="Normal 3 2 2 4 3 2 2 3" xfId="7108"/>
    <cellStyle name="Normal 3 2 2 4 3 2 2 4" xfId="7109"/>
    <cellStyle name="Normal 3 2 2 4 3 2 2 5" xfId="7110"/>
    <cellStyle name="Normal 3 2 2 4 3 2 2 6" xfId="7111"/>
    <cellStyle name="Normal 3 2 2 4 3 2 3" xfId="7112"/>
    <cellStyle name="Normal 3 2 2 4 3 2 3 2" xfId="7113"/>
    <cellStyle name="Normal 3 2 2 4 3 2 4" xfId="7114"/>
    <cellStyle name="Normal 3 2 2 4 3 2 5" xfId="7115"/>
    <cellStyle name="Normal 3 2 2 4 3 2 6" xfId="7116"/>
    <cellStyle name="Normal 3 2 2 4 3 2 7" xfId="7117"/>
    <cellStyle name="Normal 3 2 2 4 3 2 8" xfId="7118"/>
    <cellStyle name="Normal 3 2 2 4 3 3" xfId="7119"/>
    <cellStyle name="Normal 3 2 2 4 3 3 2" xfId="7120"/>
    <cellStyle name="Normal 3 2 2 4 3 3 3" xfId="7121"/>
    <cellStyle name="Normal 3 2 2 4 3 3 4" xfId="7122"/>
    <cellStyle name="Normal 3 2 2 4 3 3 5" xfId="7123"/>
    <cellStyle name="Normal 3 2 2 4 3 3 6" xfId="7124"/>
    <cellStyle name="Normal 3 2 2 4 3 4" xfId="7125"/>
    <cellStyle name="Normal 3 2 2 4 3 5" xfId="7126"/>
    <cellStyle name="Normal 3 2 2 4 3 6" xfId="7127"/>
    <cellStyle name="Normal 3 2 2 4 3 7" xfId="7128"/>
    <cellStyle name="Normal 3 2 2 4 3 8" xfId="7129"/>
    <cellStyle name="Normal 3 2 2 4 4" xfId="7130"/>
    <cellStyle name="Normal 3 2 2 4 4 2" xfId="7131"/>
    <cellStyle name="Normal 3 2 2 4 4 2 2" xfId="7132"/>
    <cellStyle name="Normal 3 2 2 4 4 2 2 2" xfId="7133"/>
    <cellStyle name="Normal 3 2 2 4 4 2 2 3" xfId="7134"/>
    <cellStyle name="Normal 3 2 2 4 4 2 2 4" xfId="7135"/>
    <cellStyle name="Normal 3 2 2 4 4 2 2 5" xfId="7136"/>
    <cellStyle name="Normal 3 2 2 4 4 2 2 6" xfId="7137"/>
    <cellStyle name="Normal 3 2 2 4 4 2 3" xfId="7138"/>
    <cellStyle name="Normal 3 2 2 4 4 2 3 2" xfId="7139"/>
    <cellStyle name="Normal 3 2 2 4 4 2 4" xfId="7140"/>
    <cellStyle name="Normal 3 2 2 4 4 2 5" xfId="7141"/>
    <cellStyle name="Normal 3 2 2 4 4 2 6" xfId="7142"/>
    <cellStyle name="Normal 3 2 2 4 4 2 7" xfId="7143"/>
    <cellStyle name="Normal 3 2 2 4 4 2 8" xfId="7144"/>
    <cellStyle name="Normal 3 2 2 4 4 3" xfId="7145"/>
    <cellStyle name="Normal 3 2 2 4 4 3 2" xfId="7146"/>
    <cellStyle name="Normal 3 2 2 4 4 3 3" xfId="7147"/>
    <cellStyle name="Normal 3 2 2 4 4 3 4" xfId="7148"/>
    <cellStyle name="Normal 3 2 2 4 4 3 5" xfId="7149"/>
    <cellStyle name="Normal 3 2 2 4 4 3 6" xfId="7150"/>
    <cellStyle name="Normal 3 2 2 4 4 4" xfId="7151"/>
    <cellStyle name="Normal 3 2 2 4 4 5" xfId="7152"/>
    <cellStyle name="Normal 3 2 2 4 4 6" xfId="7153"/>
    <cellStyle name="Normal 3 2 2 4 4 7" xfId="7154"/>
    <cellStyle name="Normal 3 2 2 4 4 8" xfId="7155"/>
    <cellStyle name="Normal 3 2 2 4 5" xfId="7156"/>
    <cellStyle name="Normal 3 2 2 4 5 2" xfId="7157"/>
    <cellStyle name="Normal 3 2 2 4 5 2 2" xfId="7158"/>
    <cellStyle name="Normal 3 2 2 4 5 2 2 2" xfId="7159"/>
    <cellStyle name="Normal 3 2 2 4 5 2 2 3" xfId="7160"/>
    <cellStyle name="Normal 3 2 2 4 5 2 2 4" xfId="7161"/>
    <cellStyle name="Normal 3 2 2 4 5 2 2 5" xfId="7162"/>
    <cellStyle name="Normal 3 2 2 4 5 2 2 6" xfId="7163"/>
    <cellStyle name="Normal 3 2 2 4 5 2 3" xfId="7164"/>
    <cellStyle name="Normal 3 2 2 4 5 2 3 2" xfId="7165"/>
    <cellStyle name="Normal 3 2 2 4 5 2 4" xfId="7166"/>
    <cellStyle name="Normal 3 2 2 4 5 2 5" xfId="7167"/>
    <cellStyle name="Normal 3 2 2 4 5 2 6" xfId="7168"/>
    <cellStyle name="Normal 3 2 2 4 5 2 7" xfId="7169"/>
    <cellStyle name="Normal 3 2 2 4 5 2 8" xfId="7170"/>
    <cellStyle name="Normal 3 2 2 4 5 3" xfId="7171"/>
    <cellStyle name="Normal 3 2 2 4 5 3 2" xfId="7172"/>
    <cellStyle name="Normal 3 2 2 4 5 3 3" xfId="7173"/>
    <cellStyle name="Normal 3 2 2 4 5 3 4" xfId="7174"/>
    <cellStyle name="Normal 3 2 2 4 5 3 5" xfId="7175"/>
    <cellStyle name="Normal 3 2 2 4 5 3 6" xfId="7176"/>
    <cellStyle name="Normal 3 2 2 4 5 4" xfId="7177"/>
    <cellStyle name="Normal 3 2 2 4 5 5" xfId="7178"/>
    <cellStyle name="Normal 3 2 2 4 5 6" xfId="7179"/>
    <cellStyle name="Normal 3 2 2 4 5 7" xfId="7180"/>
    <cellStyle name="Normal 3 2 2 4 5 8" xfId="7181"/>
    <cellStyle name="Normal 3 2 2 4 6" xfId="7182"/>
    <cellStyle name="Normal 3 2 2 4 6 2" xfId="7183"/>
    <cellStyle name="Normal 3 2 2 4 6 2 2" xfId="7184"/>
    <cellStyle name="Normal 3 2 2 4 6 2 2 2" xfId="7185"/>
    <cellStyle name="Normal 3 2 2 4 6 2 2 3" xfId="7186"/>
    <cellStyle name="Normal 3 2 2 4 6 2 2 4" xfId="7187"/>
    <cellStyle name="Normal 3 2 2 4 6 2 2 5" xfId="7188"/>
    <cellStyle name="Normal 3 2 2 4 6 2 2 6" xfId="7189"/>
    <cellStyle name="Normal 3 2 2 4 6 2 3" xfId="7190"/>
    <cellStyle name="Normal 3 2 2 4 6 2 3 2" xfId="7191"/>
    <cellStyle name="Normal 3 2 2 4 6 2 4" xfId="7192"/>
    <cellStyle name="Normal 3 2 2 4 6 2 5" xfId="7193"/>
    <cellStyle name="Normal 3 2 2 4 6 2 6" xfId="7194"/>
    <cellStyle name="Normal 3 2 2 4 6 2 7" xfId="7195"/>
    <cellStyle name="Normal 3 2 2 4 6 2 8" xfId="7196"/>
    <cellStyle name="Normal 3 2 2 4 6 3" xfId="7197"/>
    <cellStyle name="Normal 3 2 2 4 6 3 2" xfId="7198"/>
    <cellStyle name="Normal 3 2 2 4 6 3 3" xfId="7199"/>
    <cellStyle name="Normal 3 2 2 4 6 3 4" xfId="7200"/>
    <cellStyle name="Normal 3 2 2 4 6 3 5" xfId="7201"/>
    <cellStyle name="Normal 3 2 2 4 6 3 6" xfId="7202"/>
    <cellStyle name="Normal 3 2 2 4 6 4" xfId="7203"/>
    <cellStyle name="Normal 3 2 2 4 6 5" xfId="7204"/>
    <cellStyle name="Normal 3 2 2 4 6 6" xfId="7205"/>
    <cellStyle name="Normal 3 2 2 4 6 7" xfId="7206"/>
    <cellStyle name="Normal 3 2 2 4 6 8" xfId="7207"/>
    <cellStyle name="Normal 3 2 2 4 7" xfId="7208"/>
    <cellStyle name="Normal 3 2 2 4 7 2" xfId="7209"/>
    <cellStyle name="Normal 3 2 2 4 7 2 2" xfId="7210"/>
    <cellStyle name="Normal 3 2 2 4 7 2 3" xfId="7211"/>
    <cellStyle name="Normal 3 2 2 4 7 2 4" xfId="7212"/>
    <cellStyle name="Normal 3 2 2 4 7 2 5" xfId="7213"/>
    <cellStyle name="Normal 3 2 2 4 7 2 6" xfId="7214"/>
    <cellStyle name="Normal 3 2 2 4 7 3" xfId="7215"/>
    <cellStyle name="Normal 3 2 2 4 7 3 2" xfId="7216"/>
    <cellStyle name="Normal 3 2 2 4 7 4" xfId="7217"/>
    <cellStyle name="Normal 3 2 2 4 7 5" xfId="7218"/>
    <cellStyle name="Normal 3 2 2 4 7 6" xfId="7219"/>
    <cellStyle name="Normal 3 2 2 4 7 7" xfId="7220"/>
    <cellStyle name="Normal 3 2 2 4 7 8" xfId="7221"/>
    <cellStyle name="Normal 3 2 2 4 8" xfId="7222"/>
    <cellStyle name="Normal 3 2 2 4 8 2" xfId="7223"/>
    <cellStyle name="Normal 3 2 2 4 8 3" xfId="7224"/>
    <cellStyle name="Normal 3 2 2 4 8 4" xfId="7225"/>
    <cellStyle name="Normal 3 2 2 4 8 5" xfId="7226"/>
    <cellStyle name="Normal 3 2 2 4 8 6" xfId="7227"/>
    <cellStyle name="Normal 3 2 2 4 9" xfId="7228"/>
    <cellStyle name="Normal 3 2 2 5" xfId="7229"/>
    <cellStyle name="Normal 3 2 2 5 10" xfId="7230"/>
    <cellStyle name="Normal 3 2 2 5 11" xfId="7231"/>
    <cellStyle name="Normal 3 2 2 5 12" xfId="7232"/>
    <cellStyle name="Normal 3 2 2 5 13" xfId="7233"/>
    <cellStyle name="Normal 3 2 2 5 2" xfId="7234"/>
    <cellStyle name="Normal 3 2 2 5 2 10" xfId="7235"/>
    <cellStyle name="Normal 3 2 2 5 2 11" xfId="7236"/>
    <cellStyle name="Normal 3 2 2 5 2 12" xfId="7237"/>
    <cellStyle name="Normal 3 2 2 5 2 2" xfId="7238"/>
    <cellStyle name="Normal 3 2 2 5 2 2 2" xfId="7239"/>
    <cellStyle name="Normal 3 2 2 5 2 2 2 2" xfId="7240"/>
    <cellStyle name="Normal 3 2 2 5 2 2 2 2 2" xfId="7241"/>
    <cellStyle name="Normal 3 2 2 5 2 2 2 2 3" xfId="7242"/>
    <cellStyle name="Normal 3 2 2 5 2 2 2 2 4" xfId="7243"/>
    <cellStyle name="Normal 3 2 2 5 2 2 2 2 5" xfId="7244"/>
    <cellStyle name="Normal 3 2 2 5 2 2 2 2 6" xfId="7245"/>
    <cellStyle name="Normal 3 2 2 5 2 2 2 3" xfId="7246"/>
    <cellStyle name="Normal 3 2 2 5 2 2 2 3 2" xfId="7247"/>
    <cellStyle name="Normal 3 2 2 5 2 2 2 4" xfId="7248"/>
    <cellStyle name="Normal 3 2 2 5 2 2 2 5" xfId="7249"/>
    <cellStyle name="Normal 3 2 2 5 2 2 2 6" xfId="7250"/>
    <cellStyle name="Normal 3 2 2 5 2 2 2 7" xfId="7251"/>
    <cellStyle name="Normal 3 2 2 5 2 2 2 8" xfId="7252"/>
    <cellStyle name="Normal 3 2 2 5 2 2 3" xfId="7253"/>
    <cellStyle name="Normal 3 2 2 5 2 2 3 2" xfId="7254"/>
    <cellStyle name="Normal 3 2 2 5 2 2 3 3" xfId="7255"/>
    <cellStyle name="Normal 3 2 2 5 2 2 3 4" xfId="7256"/>
    <cellStyle name="Normal 3 2 2 5 2 2 3 5" xfId="7257"/>
    <cellStyle name="Normal 3 2 2 5 2 2 3 6" xfId="7258"/>
    <cellStyle name="Normal 3 2 2 5 2 2 4" xfId="7259"/>
    <cellStyle name="Normal 3 2 2 5 2 2 5" xfId="7260"/>
    <cellStyle name="Normal 3 2 2 5 2 2 6" xfId="7261"/>
    <cellStyle name="Normal 3 2 2 5 2 2 7" xfId="7262"/>
    <cellStyle name="Normal 3 2 2 5 2 2 8" xfId="7263"/>
    <cellStyle name="Normal 3 2 2 5 2 3" xfId="7264"/>
    <cellStyle name="Normal 3 2 2 5 2 3 2" xfId="7265"/>
    <cellStyle name="Normal 3 2 2 5 2 3 2 2" xfId="7266"/>
    <cellStyle name="Normal 3 2 2 5 2 3 2 2 2" xfId="7267"/>
    <cellStyle name="Normal 3 2 2 5 2 3 2 2 3" xfId="7268"/>
    <cellStyle name="Normal 3 2 2 5 2 3 2 2 4" xfId="7269"/>
    <cellStyle name="Normal 3 2 2 5 2 3 2 2 5" xfId="7270"/>
    <cellStyle name="Normal 3 2 2 5 2 3 2 2 6" xfId="7271"/>
    <cellStyle name="Normal 3 2 2 5 2 3 2 3" xfId="7272"/>
    <cellStyle name="Normal 3 2 2 5 2 3 2 3 2" xfId="7273"/>
    <cellStyle name="Normal 3 2 2 5 2 3 2 4" xfId="7274"/>
    <cellStyle name="Normal 3 2 2 5 2 3 2 5" xfId="7275"/>
    <cellStyle name="Normal 3 2 2 5 2 3 2 6" xfId="7276"/>
    <cellStyle name="Normal 3 2 2 5 2 3 2 7" xfId="7277"/>
    <cellStyle name="Normal 3 2 2 5 2 3 2 8" xfId="7278"/>
    <cellStyle name="Normal 3 2 2 5 2 3 3" xfId="7279"/>
    <cellStyle name="Normal 3 2 2 5 2 3 3 2" xfId="7280"/>
    <cellStyle name="Normal 3 2 2 5 2 3 3 3" xfId="7281"/>
    <cellStyle name="Normal 3 2 2 5 2 3 3 4" xfId="7282"/>
    <cellStyle name="Normal 3 2 2 5 2 3 3 5" xfId="7283"/>
    <cellStyle name="Normal 3 2 2 5 2 3 3 6" xfId="7284"/>
    <cellStyle name="Normal 3 2 2 5 2 3 4" xfId="7285"/>
    <cellStyle name="Normal 3 2 2 5 2 3 5" xfId="7286"/>
    <cellStyle name="Normal 3 2 2 5 2 3 6" xfId="7287"/>
    <cellStyle name="Normal 3 2 2 5 2 3 7" xfId="7288"/>
    <cellStyle name="Normal 3 2 2 5 2 3 8" xfId="7289"/>
    <cellStyle name="Normal 3 2 2 5 2 4" xfId="7290"/>
    <cellStyle name="Normal 3 2 2 5 2 4 2" xfId="7291"/>
    <cellStyle name="Normal 3 2 2 5 2 4 2 2" xfId="7292"/>
    <cellStyle name="Normal 3 2 2 5 2 4 2 2 2" xfId="7293"/>
    <cellStyle name="Normal 3 2 2 5 2 4 2 2 3" xfId="7294"/>
    <cellStyle name="Normal 3 2 2 5 2 4 2 2 4" xfId="7295"/>
    <cellStyle name="Normal 3 2 2 5 2 4 2 2 5" xfId="7296"/>
    <cellStyle name="Normal 3 2 2 5 2 4 2 2 6" xfId="7297"/>
    <cellStyle name="Normal 3 2 2 5 2 4 2 3" xfId="7298"/>
    <cellStyle name="Normal 3 2 2 5 2 4 2 3 2" xfId="7299"/>
    <cellStyle name="Normal 3 2 2 5 2 4 2 4" xfId="7300"/>
    <cellStyle name="Normal 3 2 2 5 2 4 2 5" xfId="7301"/>
    <cellStyle name="Normal 3 2 2 5 2 4 2 6" xfId="7302"/>
    <cellStyle name="Normal 3 2 2 5 2 4 2 7" xfId="7303"/>
    <cellStyle name="Normal 3 2 2 5 2 4 2 8" xfId="7304"/>
    <cellStyle name="Normal 3 2 2 5 2 4 3" xfId="7305"/>
    <cellStyle name="Normal 3 2 2 5 2 4 3 2" xfId="7306"/>
    <cellStyle name="Normal 3 2 2 5 2 4 3 3" xfId="7307"/>
    <cellStyle name="Normal 3 2 2 5 2 4 3 4" xfId="7308"/>
    <cellStyle name="Normal 3 2 2 5 2 4 3 5" xfId="7309"/>
    <cellStyle name="Normal 3 2 2 5 2 4 3 6" xfId="7310"/>
    <cellStyle name="Normal 3 2 2 5 2 4 4" xfId="7311"/>
    <cellStyle name="Normal 3 2 2 5 2 4 5" xfId="7312"/>
    <cellStyle name="Normal 3 2 2 5 2 4 6" xfId="7313"/>
    <cellStyle name="Normal 3 2 2 5 2 4 7" xfId="7314"/>
    <cellStyle name="Normal 3 2 2 5 2 4 8" xfId="7315"/>
    <cellStyle name="Normal 3 2 2 5 2 5" xfId="7316"/>
    <cellStyle name="Normal 3 2 2 5 2 5 2" xfId="7317"/>
    <cellStyle name="Normal 3 2 2 5 2 5 2 2" xfId="7318"/>
    <cellStyle name="Normal 3 2 2 5 2 5 2 2 2" xfId="7319"/>
    <cellStyle name="Normal 3 2 2 5 2 5 2 2 3" xfId="7320"/>
    <cellStyle name="Normal 3 2 2 5 2 5 2 2 4" xfId="7321"/>
    <cellStyle name="Normal 3 2 2 5 2 5 2 2 5" xfId="7322"/>
    <cellStyle name="Normal 3 2 2 5 2 5 2 2 6" xfId="7323"/>
    <cellStyle name="Normal 3 2 2 5 2 5 2 3" xfId="7324"/>
    <cellStyle name="Normal 3 2 2 5 2 5 2 3 2" xfId="7325"/>
    <cellStyle name="Normal 3 2 2 5 2 5 2 4" xfId="7326"/>
    <cellStyle name="Normal 3 2 2 5 2 5 2 5" xfId="7327"/>
    <cellStyle name="Normal 3 2 2 5 2 5 2 6" xfId="7328"/>
    <cellStyle name="Normal 3 2 2 5 2 5 2 7" xfId="7329"/>
    <cellStyle name="Normal 3 2 2 5 2 5 2 8" xfId="7330"/>
    <cellStyle name="Normal 3 2 2 5 2 5 3" xfId="7331"/>
    <cellStyle name="Normal 3 2 2 5 2 5 3 2" xfId="7332"/>
    <cellStyle name="Normal 3 2 2 5 2 5 3 3" xfId="7333"/>
    <cellStyle name="Normal 3 2 2 5 2 5 3 4" xfId="7334"/>
    <cellStyle name="Normal 3 2 2 5 2 5 3 5" xfId="7335"/>
    <cellStyle name="Normal 3 2 2 5 2 5 3 6" xfId="7336"/>
    <cellStyle name="Normal 3 2 2 5 2 5 4" xfId="7337"/>
    <cellStyle name="Normal 3 2 2 5 2 5 5" xfId="7338"/>
    <cellStyle name="Normal 3 2 2 5 2 5 6" xfId="7339"/>
    <cellStyle name="Normal 3 2 2 5 2 5 7" xfId="7340"/>
    <cellStyle name="Normal 3 2 2 5 2 5 8" xfId="7341"/>
    <cellStyle name="Normal 3 2 2 5 2 6" xfId="7342"/>
    <cellStyle name="Normal 3 2 2 5 2 6 2" xfId="7343"/>
    <cellStyle name="Normal 3 2 2 5 2 6 2 2" xfId="7344"/>
    <cellStyle name="Normal 3 2 2 5 2 6 2 3" xfId="7345"/>
    <cellStyle name="Normal 3 2 2 5 2 6 2 4" xfId="7346"/>
    <cellStyle name="Normal 3 2 2 5 2 6 2 5" xfId="7347"/>
    <cellStyle name="Normal 3 2 2 5 2 6 2 6" xfId="7348"/>
    <cellStyle name="Normal 3 2 2 5 2 6 3" xfId="7349"/>
    <cellStyle name="Normal 3 2 2 5 2 6 3 2" xfId="7350"/>
    <cellStyle name="Normal 3 2 2 5 2 6 4" xfId="7351"/>
    <cellStyle name="Normal 3 2 2 5 2 6 5" xfId="7352"/>
    <cellStyle name="Normal 3 2 2 5 2 6 6" xfId="7353"/>
    <cellStyle name="Normal 3 2 2 5 2 6 7" xfId="7354"/>
    <cellStyle name="Normal 3 2 2 5 2 6 8" xfId="7355"/>
    <cellStyle name="Normal 3 2 2 5 2 7" xfId="7356"/>
    <cellStyle name="Normal 3 2 2 5 2 7 2" xfId="7357"/>
    <cellStyle name="Normal 3 2 2 5 2 7 3" xfId="7358"/>
    <cellStyle name="Normal 3 2 2 5 2 7 4" xfId="7359"/>
    <cellStyle name="Normal 3 2 2 5 2 7 5" xfId="7360"/>
    <cellStyle name="Normal 3 2 2 5 2 7 6" xfId="7361"/>
    <cellStyle name="Normal 3 2 2 5 2 8" xfId="7362"/>
    <cellStyle name="Normal 3 2 2 5 2 9" xfId="7363"/>
    <cellStyle name="Normal 3 2 2 5 3" xfId="7364"/>
    <cellStyle name="Normal 3 2 2 5 3 2" xfId="7365"/>
    <cellStyle name="Normal 3 2 2 5 3 2 2" xfId="7366"/>
    <cellStyle name="Normal 3 2 2 5 3 2 2 2" xfId="7367"/>
    <cellStyle name="Normal 3 2 2 5 3 2 2 3" xfId="7368"/>
    <cellStyle name="Normal 3 2 2 5 3 2 2 4" xfId="7369"/>
    <cellStyle name="Normal 3 2 2 5 3 2 2 5" xfId="7370"/>
    <cellStyle name="Normal 3 2 2 5 3 2 2 6" xfId="7371"/>
    <cellStyle name="Normal 3 2 2 5 3 2 3" xfId="7372"/>
    <cellStyle name="Normal 3 2 2 5 3 2 3 2" xfId="7373"/>
    <cellStyle name="Normal 3 2 2 5 3 2 4" xfId="7374"/>
    <cellStyle name="Normal 3 2 2 5 3 2 5" xfId="7375"/>
    <cellStyle name="Normal 3 2 2 5 3 2 6" xfId="7376"/>
    <cellStyle name="Normal 3 2 2 5 3 2 7" xfId="7377"/>
    <cellStyle name="Normal 3 2 2 5 3 2 8" xfId="7378"/>
    <cellStyle name="Normal 3 2 2 5 3 3" xfId="7379"/>
    <cellStyle name="Normal 3 2 2 5 3 3 2" xfId="7380"/>
    <cellStyle name="Normal 3 2 2 5 3 3 3" xfId="7381"/>
    <cellStyle name="Normal 3 2 2 5 3 3 4" xfId="7382"/>
    <cellStyle name="Normal 3 2 2 5 3 3 5" xfId="7383"/>
    <cellStyle name="Normal 3 2 2 5 3 3 6" xfId="7384"/>
    <cellStyle name="Normal 3 2 2 5 3 4" xfId="7385"/>
    <cellStyle name="Normal 3 2 2 5 3 5" xfId="7386"/>
    <cellStyle name="Normal 3 2 2 5 3 6" xfId="7387"/>
    <cellStyle name="Normal 3 2 2 5 3 7" xfId="7388"/>
    <cellStyle name="Normal 3 2 2 5 3 8" xfId="7389"/>
    <cellStyle name="Normal 3 2 2 5 4" xfId="7390"/>
    <cellStyle name="Normal 3 2 2 5 4 2" xfId="7391"/>
    <cellStyle name="Normal 3 2 2 5 4 2 2" xfId="7392"/>
    <cellStyle name="Normal 3 2 2 5 4 2 2 2" xfId="7393"/>
    <cellStyle name="Normal 3 2 2 5 4 2 2 3" xfId="7394"/>
    <cellStyle name="Normal 3 2 2 5 4 2 2 4" xfId="7395"/>
    <cellStyle name="Normal 3 2 2 5 4 2 2 5" xfId="7396"/>
    <cellStyle name="Normal 3 2 2 5 4 2 2 6" xfId="7397"/>
    <cellStyle name="Normal 3 2 2 5 4 2 3" xfId="7398"/>
    <cellStyle name="Normal 3 2 2 5 4 2 3 2" xfId="7399"/>
    <cellStyle name="Normal 3 2 2 5 4 2 4" xfId="7400"/>
    <cellStyle name="Normal 3 2 2 5 4 2 5" xfId="7401"/>
    <cellStyle name="Normal 3 2 2 5 4 2 6" xfId="7402"/>
    <cellStyle name="Normal 3 2 2 5 4 2 7" xfId="7403"/>
    <cellStyle name="Normal 3 2 2 5 4 2 8" xfId="7404"/>
    <cellStyle name="Normal 3 2 2 5 4 3" xfId="7405"/>
    <cellStyle name="Normal 3 2 2 5 4 3 2" xfId="7406"/>
    <cellStyle name="Normal 3 2 2 5 4 3 3" xfId="7407"/>
    <cellStyle name="Normal 3 2 2 5 4 3 4" xfId="7408"/>
    <cellStyle name="Normal 3 2 2 5 4 3 5" xfId="7409"/>
    <cellStyle name="Normal 3 2 2 5 4 3 6" xfId="7410"/>
    <cellStyle name="Normal 3 2 2 5 4 4" xfId="7411"/>
    <cellStyle name="Normal 3 2 2 5 4 5" xfId="7412"/>
    <cellStyle name="Normal 3 2 2 5 4 6" xfId="7413"/>
    <cellStyle name="Normal 3 2 2 5 4 7" xfId="7414"/>
    <cellStyle name="Normal 3 2 2 5 4 8" xfId="7415"/>
    <cellStyle name="Normal 3 2 2 5 5" xfId="7416"/>
    <cellStyle name="Normal 3 2 2 5 5 2" xfId="7417"/>
    <cellStyle name="Normal 3 2 2 5 5 2 2" xfId="7418"/>
    <cellStyle name="Normal 3 2 2 5 5 2 2 2" xfId="7419"/>
    <cellStyle name="Normal 3 2 2 5 5 2 2 3" xfId="7420"/>
    <cellStyle name="Normal 3 2 2 5 5 2 2 4" xfId="7421"/>
    <cellStyle name="Normal 3 2 2 5 5 2 2 5" xfId="7422"/>
    <cellStyle name="Normal 3 2 2 5 5 2 2 6" xfId="7423"/>
    <cellStyle name="Normal 3 2 2 5 5 2 3" xfId="7424"/>
    <cellStyle name="Normal 3 2 2 5 5 2 3 2" xfId="7425"/>
    <cellStyle name="Normal 3 2 2 5 5 2 4" xfId="7426"/>
    <cellStyle name="Normal 3 2 2 5 5 2 5" xfId="7427"/>
    <cellStyle name="Normal 3 2 2 5 5 2 6" xfId="7428"/>
    <cellStyle name="Normal 3 2 2 5 5 2 7" xfId="7429"/>
    <cellStyle name="Normal 3 2 2 5 5 2 8" xfId="7430"/>
    <cellStyle name="Normal 3 2 2 5 5 3" xfId="7431"/>
    <cellStyle name="Normal 3 2 2 5 5 3 2" xfId="7432"/>
    <cellStyle name="Normal 3 2 2 5 5 3 3" xfId="7433"/>
    <cellStyle name="Normal 3 2 2 5 5 3 4" xfId="7434"/>
    <cellStyle name="Normal 3 2 2 5 5 3 5" xfId="7435"/>
    <cellStyle name="Normal 3 2 2 5 5 3 6" xfId="7436"/>
    <cellStyle name="Normal 3 2 2 5 5 4" xfId="7437"/>
    <cellStyle name="Normal 3 2 2 5 5 5" xfId="7438"/>
    <cellStyle name="Normal 3 2 2 5 5 6" xfId="7439"/>
    <cellStyle name="Normal 3 2 2 5 5 7" xfId="7440"/>
    <cellStyle name="Normal 3 2 2 5 5 8" xfId="7441"/>
    <cellStyle name="Normal 3 2 2 5 6" xfId="7442"/>
    <cellStyle name="Normal 3 2 2 5 6 2" xfId="7443"/>
    <cellStyle name="Normal 3 2 2 5 6 2 2" xfId="7444"/>
    <cellStyle name="Normal 3 2 2 5 6 2 2 2" xfId="7445"/>
    <cellStyle name="Normal 3 2 2 5 6 2 2 3" xfId="7446"/>
    <cellStyle name="Normal 3 2 2 5 6 2 2 4" xfId="7447"/>
    <cellStyle name="Normal 3 2 2 5 6 2 2 5" xfId="7448"/>
    <cellStyle name="Normal 3 2 2 5 6 2 2 6" xfId="7449"/>
    <cellStyle name="Normal 3 2 2 5 6 2 3" xfId="7450"/>
    <cellStyle name="Normal 3 2 2 5 6 2 3 2" xfId="7451"/>
    <cellStyle name="Normal 3 2 2 5 6 2 4" xfId="7452"/>
    <cellStyle name="Normal 3 2 2 5 6 2 5" xfId="7453"/>
    <cellStyle name="Normal 3 2 2 5 6 2 6" xfId="7454"/>
    <cellStyle name="Normal 3 2 2 5 6 2 7" xfId="7455"/>
    <cellStyle name="Normal 3 2 2 5 6 2 8" xfId="7456"/>
    <cellStyle name="Normal 3 2 2 5 6 3" xfId="7457"/>
    <cellStyle name="Normal 3 2 2 5 6 3 2" xfId="7458"/>
    <cellStyle name="Normal 3 2 2 5 6 3 3" xfId="7459"/>
    <cellStyle name="Normal 3 2 2 5 6 3 4" xfId="7460"/>
    <cellStyle name="Normal 3 2 2 5 6 3 5" xfId="7461"/>
    <cellStyle name="Normal 3 2 2 5 6 3 6" xfId="7462"/>
    <cellStyle name="Normal 3 2 2 5 6 4" xfId="7463"/>
    <cellStyle name="Normal 3 2 2 5 6 5" xfId="7464"/>
    <cellStyle name="Normal 3 2 2 5 6 6" xfId="7465"/>
    <cellStyle name="Normal 3 2 2 5 6 7" xfId="7466"/>
    <cellStyle name="Normal 3 2 2 5 6 8" xfId="7467"/>
    <cellStyle name="Normal 3 2 2 5 7" xfId="7468"/>
    <cellStyle name="Normal 3 2 2 5 7 2" xfId="7469"/>
    <cellStyle name="Normal 3 2 2 5 7 2 2" xfId="7470"/>
    <cellStyle name="Normal 3 2 2 5 7 2 3" xfId="7471"/>
    <cellStyle name="Normal 3 2 2 5 7 2 4" xfId="7472"/>
    <cellStyle name="Normal 3 2 2 5 7 2 5" xfId="7473"/>
    <cellStyle name="Normal 3 2 2 5 7 2 6" xfId="7474"/>
    <cellStyle name="Normal 3 2 2 5 7 3" xfId="7475"/>
    <cellStyle name="Normal 3 2 2 5 7 3 2" xfId="7476"/>
    <cellStyle name="Normal 3 2 2 5 7 4" xfId="7477"/>
    <cellStyle name="Normal 3 2 2 5 7 5" xfId="7478"/>
    <cellStyle name="Normal 3 2 2 5 7 6" xfId="7479"/>
    <cellStyle name="Normal 3 2 2 5 7 7" xfId="7480"/>
    <cellStyle name="Normal 3 2 2 5 7 8" xfId="7481"/>
    <cellStyle name="Normal 3 2 2 5 8" xfId="7482"/>
    <cellStyle name="Normal 3 2 2 5 8 2" xfId="7483"/>
    <cellStyle name="Normal 3 2 2 5 8 3" xfId="7484"/>
    <cellStyle name="Normal 3 2 2 5 8 4" xfId="7485"/>
    <cellStyle name="Normal 3 2 2 5 8 5" xfId="7486"/>
    <cellStyle name="Normal 3 2 2 5 8 6" xfId="7487"/>
    <cellStyle name="Normal 3 2 2 5 9" xfId="7488"/>
    <cellStyle name="Normal 3 2 2 6" xfId="7489"/>
    <cellStyle name="Normal 3 2 2 6 10" xfId="7490"/>
    <cellStyle name="Normal 3 2 2 6 11" xfId="7491"/>
    <cellStyle name="Normal 3 2 2 6 12" xfId="7492"/>
    <cellStyle name="Normal 3 2 2 6 2" xfId="7493"/>
    <cellStyle name="Normal 3 2 2 6 2 2" xfId="7494"/>
    <cellStyle name="Normal 3 2 2 6 2 2 2" xfId="7495"/>
    <cellStyle name="Normal 3 2 2 6 2 2 2 2" xfId="7496"/>
    <cellStyle name="Normal 3 2 2 6 2 2 2 3" xfId="7497"/>
    <cellStyle name="Normal 3 2 2 6 2 2 2 4" xfId="7498"/>
    <cellStyle name="Normal 3 2 2 6 2 2 2 5" xfId="7499"/>
    <cellStyle name="Normal 3 2 2 6 2 2 2 6" xfId="7500"/>
    <cellStyle name="Normal 3 2 2 6 2 2 3" xfId="7501"/>
    <cellStyle name="Normal 3 2 2 6 2 2 3 2" xfId="7502"/>
    <cellStyle name="Normal 3 2 2 6 2 2 4" xfId="7503"/>
    <cellStyle name="Normal 3 2 2 6 2 2 5" xfId="7504"/>
    <cellStyle name="Normal 3 2 2 6 2 2 6" xfId="7505"/>
    <cellStyle name="Normal 3 2 2 6 2 2 7" xfId="7506"/>
    <cellStyle name="Normal 3 2 2 6 2 2 8" xfId="7507"/>
    <cellStyle name="Normal 3 2 2 6 2 3" xfId="7508"/>
    <cellStyle name="Normal 3 2 2 6 2 3 2" xfId="7509"/>
    <cellStyle name="Normal 3 2 2 6 2 3 3" xfId="7510"/>
    <cellStyle name="Normal 3 2 2 6 2 3 4" xfId="7511"/>
    <cellStyle name="Normal 3 2 2 6 2 3 5" xfId="7512"/>
    <cellStyle name="Normal 3 2 2 6 2 3 6" xfId="7513"/>
    <cellStyle name="Normal 3 2 2 6 2 4" xfId="7514"/>
    <cellStyle name="Normal 3 2 2 6 2 5" xfId="7515"/>
    <cellStyle name="Normal 3 2 2 6 2 6" xfId="7516"/>
    <cellStyle name="Normal 3 2 2 6 2 7" xfId="7517"/>
    <cellStyle name="Normal 3 2 2 6 2 8" xfId="7518"/>
    <cellStyle name="Normal 3 2 2 6 3" xfId="7519"/>
    <cellStyle name="Normal 3 2 2 6 3 2" xfId="7520"/>
    <cellStyle name="Normal 3 2 2 6 3 2 2" xfId="7521"/>
    <cellStyle name="Normal 3 2 2 6 3 2 2 2" xfId="7522"/>
    <cellStyle name="Normal 3 2 2 6 3 2 2 3" xfId="7523"/>
    <cellStyle name="Normal 3 2 2 6 3 2 2 4" xfId="7524"/>
    <cellStyle name="Normal 3 2 2 6 3 2 2 5" xfId="7525"/>
    <cellStyle name="Normal 3 2 2 6 3 2 2 6" xfId="7526"/>
    <cellStyle name="Normal 3 2 2 6 3 2 3" xfId="7527"/>
    <cellStyle name="Normal 3 2 2 6 3 2 3 2" xfId="7528"/>
    <cellStyle name="Normal 3 2 2 6 3 2 4" xfId="7529"/>
    <cellStyle name="Normal 3 2 2 6 3 2 5" xfId="7530"/>
    <cellStyle name="Normal 3 2 2 6 3 2 6" xfId="7531"/>
    <cellStyle name="Normal 3 2 2 6 3 2 7" xfId="7532"/>
    <cellStyle name="Normal 3 2 2 6 3 2 8" xfId="7533"/>
    <cellStyle name="Normal 3 2 2 6 3 3" xfId="7534"/>
    <cellStyle name="Normal 3 2 2 6 3 3 2" xfId="7535"/>
    <cellStyle name="Normal 3 2 2 6 3 3 3" xfId="7536"/>
    <cellStyle name="Normal 3 2 2 6 3 3 4" xfId="7537"/>
    <cellStyle name="Normal 3 2 2 6 3 3 5" xfId="7538"/>
    <cellStyle name="Normal 3 2 2 6 3 3 6" xfId="7539"/>
    <cellStyle name="Normal 3 2 2 6 3 4" xfId="7540"/>
    <cellStyle name="Normal 3 2 2 6 3 5" xfId="7541"/>
    <cellStyle name="Normal 3 2 2 6 3 6" xfId="7542"/>
    <cellStyle name="Normal 3 2 2 6 3 7" xfId="7543"/>
    <cellStyle name="Normal 3 2 2 6 3 8" xfId="7544"/>
    <cellStyle name="Normal 3 2 2 6 4" xfId="7545"/>
    <cellStyle name="Normal 3 2 2 6 4 2" xfId="7546"/>
    <cellStyle name="Normal 3 2 2 6 4 2 2" xfId="7547"/>
    <cellStyle name="Normal 3 2 2 6 4 2 2 2" xfId="7548"/>
    <cellStyle name="Normal 3 2 2 6 4 2 2 3" xfId="7549"/>
    <cellStyle name="Normal 3 2 2 6 4 2 2 4" xfId="7550"/>
    <cellStyle name="Normal 3 2 2 6 4 2 2 5" xfId="7551"/>
    <cellStyle name="Normal 3 2 2 6 4 2 2 6" xfId="7552"/>
    <cellStyle name="Normal 3 2 2 6 4 2 3" xfId="7553"/>
    <cellStyle name="Normal 3 2 2 6 4 2 3 2" xfId="7554"/>
    <cellStyle name="Normal 3 2 2 6 4 2 4" xfId="7555"/>
    <cellStyle name="Normal 3 2 2 6 4 2 5" xfId="7556"/>
    <cellStyle name="Normal 3 2 2 6 4 2 6" xfId="7557"/>
    <cellStyle name="Normal 3 2 2 6 4 2 7" xfId="7558"/>
    <cellStyle name="Normal 3 2 2 6 4 2 8" xfId="7559"/>
    <cellStyle name="Normal 3 2 2 6 4 3" xfId="7560"/>
    <cellStyle name="Normal 3 2 2 6 4 3 2" xfId="7561"/>
    <cellStyle name="Normal 3 2 2 6 4 3 3" xfId="7562"/>
    <cellStyle name="Normal 3 2 2 6 4 3 4" xfId="7563"/>
    <cellStyle name="Normal 3 2 2 6 4 3 5" xfId="7564"/>
    <cellStyle name="Normal 3 2 2 6 4 3 6" xfId="7565"/>
    <cellStyle name="Normal 3 2 2 6 4 4" xfId="7566"/>
    <cellStyle name="Normal 3 2 2 6 4 5" xfId="7567"/>
    <cellStyle name="Normal 3 2 2 6 4 6" xfId="7568"/>
    <cellStyle name="Normal 3 2 2 6 4 7" xfId="7569"/>
    <cellStyle name="Normal 3 2 2 6 4 8" xfId="7570"/>
    <cellStyle name="Normal 3 2 2 6 5" xfId="7571"/>
    <cellStyle name="Normal 3 2 2 6 5 2" xfId="7572"/>
    <cellStyle name="Normal 3 2 2 6 5 2 2" xfId="7573"/>
    <cellStyle name="Normal 3 2 2 6 5 2 2 2" xfId="7574"/>
    <cellStyle name="Normal 3 2 2 6 5 2 2 3" xfId="7575"/>
    <cellStyle name="Normal 3 2 2 6 5 2 2 4" xfId="7576"/>
    <cellStyle name="Normal 3 2 2 6 5 2 2 5" xfId="7577"/>
    <cellStyle name="Normal 3 2 2 6 5 2 2 6" xfId="7578"/>
    <cellStyle name="Normal 3 2 2 6 5 2 3" xfId="7579"/>
    <cellStyle name="Normal 3 2 2 6 5 2 3 2" xfId="7580"/>
    <cellStyle name="Normal 3 2 2 6 5 2 4" xfId="7581"/>
    <cellStyle name="Normal 3 2 2 6 5 2 5" xfId="7582"/>
    <cellStyle name="Normal 3 2 2 6 5 2 6" xfId="7583"/>
    <cellStyle name="Normal 3 2 2 6 5 2 7" xfId="7584"/>
    <cellStyle name="Normal 3 2 2 6 5 2 8" xfId="7585"/>
    <cellStyle name="Normal 3 2 2 6 5 3" xfId="7586"/>
    <cellStyle name="Normal 3 2 2 6 5 3 2" xfId="7587"/>
    <cellStyle name="Normal 3 2 2 6 5 3 3" xfId="7588"/>
    <cellStyle name="Normal 3 2 2 6 5 3 4" xfId="7589"/>
    <cellStyle name="Normal 3 2 2 6 5 3 5" xfId="7590"/>
    <cellStyle name="Normal 3 2 2 6 5 3 6" xfId="7591"/>
    <cellStyle name="Normal 3 2 2 6 5 4" xfId="7592"/>
    <cellStyle name="Normal 3 2 2 6 5 5" xfId="7593"/>
    <cellStyle name="Normal 3 2 2 6 5 6" xfId="7594"/>
    <cellStyle name="Normal 3 2 2 6 5 7" xfId="7595"/>
    <cellStyle name="Normal 3 2 2 6 5 8" xfId="7596"/>
    <cellStyle name="Normal 3 2 2 6 6" xfId="7597"/>
    <cellStyle name="Normal 3 2 2 6 6 2" xfId="7598"/>
    <cellStyle name="Normal 3 2 2 6 6 2 2" xfId="7599"/>
    <cellStyle name="Normal 3 2 2 6 6 2 3" xfId="7600"/>
    <cellStyle name="Normal 3 2 2 6 6 2 4" xfId="7601"/>
    <cellStyle name="Normal 3 2 2 6 6 2 5" xfId="7602"/>
    <cellStyle name="Normal 3 2 2 6 6 2 6" xfId="7603"/>
    <cellStyle name="Normal 3 2 2 6 6 3" xfId="7604"/>
    <cellStyle name="Normal 3 2 2 6 6 3 2" xfId="7605"/>
    <cellStyle name="Normal 3 2 2 6 6 4" xfId="7606"/>
    <cellStyle name="Normal 3 2 2 6 6 5" xfId="7607"/>
    <cellStyle name="Normal 3 2 2 6 6 6" xfId="7608"/>
    <cellStyle name="Normal 3 2 2 6 6 7" xfId="7609"/>
    <cellStyle name="Normal 3 2 2 6 6 8" xfId="7610"/>
    <cellStyle name="Normal 3 2 2 6 7" xfId="7611"/>
    <cellStyle name="Normal 3 2 2 6 7 2" xfId="7612"/>
    <cellStyle name="Normal 3 2 2 6 7 3" xfId="7613"/>
    <cellStyle name="Normal 3 2 2 6 7 4" xfId="7614"/>
    <cellStyle name="Normal 3 2 2 6 7 5" xfId="7615"/>
    <cellStyle name="Normal 3 2 2 6 7 6" xfId="7616"/>
    <cellStyle name="Normal 3 2 2 6 8" xfId="7617"/>
    <cellStyle name="Normal 3 2 2 6 9" xfId="7618"/>
    <cellStyle name="Normal 3 2 2 7" xfId="7619"/>
    <cellStyle name="Normal 3 2 2 7 2" xfId="7620"/>
    <cellStyle name="Normal 3 2 2 7 2 2" xfId="7621"/>
    <cellStyle name="Normal 3 2 2 7 2 2 2" xfId="7622"/>
    <cellStyle name="Normal 3 2 2 7 2 2 3" xfId="7623"/>
    <cellStyle name="Normal 3 2 2 7 2 2 4" xfId="7624"/>
    <cellStyle name="Normal 3 2 2 7 2 2 5" xfId="7625"/>
    <cellStyle name="Normal 3 2 2 7 2 2 6" xfId="7626"/>
    <cellStyle name="Normal 3 2 2 7 2 3" xfId="7627"/>
    <cellStyle name="Normal 3 2 2 7 2 3 2" xfId="7628"/>
    <cellStyle name="Normal 3 2 2 7 2 4" xfId="7629"/>
    <cellStyle name="Normal 3 2 2 7 2 5" xfId="7630"/>
    <cellStyle name="Normal 3 2 2 7 2 6" xfId="7631"/>
    <cellStyle name="Normal 3 2 2 7 2 7" xfId="7632"/>
    <cellStyle name="Normal 3 2 2 7 2 8" xfId="7633"/>
    <cellStyle name="Normal 3 2 2 7 3" xfId="7634"/>
    <cellStyle name="Normal 3 2 2 7 3 2" xfId="7635"/>
    <cellStyle name="Normal 3 2 2 7 3 3" xfId="7636"/>
    <cellStyle name="Normal 3 2 2 7 3 4" xfId="7637"/>
    <cellStyle name="Normal 3 2 2 7 3 5" xfId="7638"/>
    <cellStyle name="Normal 3 2 2 7 3 6" xfId="7639"/>
    <cellStyle name="Normal 3 2 2 7 4" xfId="7640"/>
    <cellStyle name="Normal 3 2 2 7 5" xfId="7641"/>
    <cellStyle name="Normal 3 2 2 7 6" xfId="7642"/>
    <cellStyle name="Normal 3 2 2 7 7" xfId="7643"/>
    <cellStyle name="Normal 3 2 2 7 8" xfId="7644"/>
    <cellStyle name="Normal 3 2 2 8" xfId="7645"/>
    <cellStyle name="Normal 3 2 2 8 2" xfId="7646"/>
    <cellStyle name="Normal 3 2 2 8 2 2" xfId="7647"/>
    <cellStyle name="Normal 3 2 2 8 2 2 2" xfId="7648"/>
    <cellStyle name="Normal 3 2 2 8 2 2 3" xfId="7649"/>
    <cellStyle name="Normal 3 2 2 8 2 2 4" xfId="7650"/>
    <cellStyle name="Normal 3 2 2 8 2 2 5" xfId="7651"/>
    <cellStyle name="Normal 3 2 2 8 2 2 6" xfId="7652"/>
    <cellStyle name="Normal 3 2 2 8 2 3" xfId="7653"/>
    <cellStyle name="Normal 3 2 2 8 2 3 2" xfId="7654"/>
    <cellStyle name="Normal 3 2 2 8 2 4" xfId="7655"/>
    <cellStyle name="Normal 3 2 2 8 2 5" xfId="7656"/>
    <cellStyle name="Normal 3 2 2 8 2 6" xfId="7657"/>
    <cellStyle name="Normal 3 2 2 8 2 7" xfId="7658"/>
    <cellStyle name="Normal 3 2 2 8 2 8" xfId="7659"/>
    <cellStyle name="Normal 3 2 2 8 3" xfId="7660"/>
    <cellStyle name="Normal 3 2 2 8 3 2" xfId="7661"/>
    <cellStyle name="Normal 3 2 2 8 3 3" xfId="7662"/>
    <cellStyle name="Normal 3 2 2 8 3 4" xfId="7663"/>
    <cellStyle name="Normal 3 2 2 8 3 5" xfId="7664"/>
    <cellStyle name="Normal 3 2 2 8 3 6" xfId="7665"/>
    <cellStyle name="Normal 3 2 2 8 4" xfId="7666"/>
    <cellStyle name="Normal 3 2 2 8 5" xfId="7667"/>
    <cellStyle name="Normal 3 2 2 8 6" xfId="7668"/>
    <cellStyle name="Normal 3 2 2 8 7" xfId="7669"/>
    <cellStyle name="Normal 3 2 2 8 8" xfId="7670"/>
    <cellStyle name="Normal 3 2 2 9" xfId="7671"/>
    <cellStyle name="Normal 3 2 2 9 2" xfId="7672"/>
    <cellStyle name="Normal 3 2 2 9 2 2" xfId="7673"/>
    <cellStyle name="Normal 3 2 2 9 2 2 2" xfId="7674"/>
    <cellStyle name="Normal 3 2 2 9 2 2 3" xfId="7675"/>
    <cellStyle name="Normal 3 2 2 9 2 2 4" xfId="7676"/>
    <cellStyle name="Normal 3 2 2 9 2 2 5" xfId="7677"/>
    <cellStyle name="Normal 3 2 2 9 2 2 6" xfId="7678"/>
    <cellStyle name="Normal 3 2 2 9 2 3" xfId="7679"/>
    <cellStyle name="Normal 3 2 2 9 2 3 2" xfId="7680"/>
    <cellStyle name="Normal 3 2 2 9 2 4" xfId="7681"/>
    <cellStyle name="Normal 3 2 2 9 2 5" xfId="7682"/>
    <cellStyle name="Normal 3 2 2 9 2 6" xfId="7683"/>
    <cellStyle name="Normal 3 2 2 9 2 7" xfId="7684"/>
    <cellStyle name="Normal 3 2 2 9 2 8" xfId="7685"/>
    <cellStyle name="Normal 3 2 2 9 3" xfId="7686"/>
    <cellStyle name="Normal 3 2 2 9 3 2" xfId="7687"/>
    <cellStyle name="Normal 3 2 2 9 3 3" xfId="7688"/>
    <cellStyle name="Normal 3 2 2 9 3 4" xfId="7689"/>
    <cellStyle name="Normal 3 2 2 9 3 5" xfId="7690"/>
    <cellStyle name="Normal 3 2 2 9 3 6" xfId="7691"/>
    <cellStyle name="Normal 3 2 2 9 4" xfId="7692"/>
    <cellStyle name="Normal 3 2 2 9 5" xfId="7693"/>
    <cellStyle name="Normal 3 2 2 9 6" xfId="7694"/>
    <cellStyle name="Normal 3 2 2 9 7" xfId="7695"/>
    <cellStyle name="Normal 3 2 2 9 8" xfId="7696"/>
    <cellStyle name="Normal 3 2 3" xfId="7697"/>
    <cellStyle name="Normal 3 2 3 10" xfId="7698"/>
    <cellStyle name="Normal 3 2 3 10 2" xfId="7699"/>
    <cellStyle name="Normal 3 2 3 10 2 2" xfId="7700"/>
    <cellStyle name="Normal 3 2 3 10 2 2 2" xfId="7701"/>
    <cellStyle name="Normal 3 2 3 10 2 2 3" xfId="7702"/>
    <cellStyle name="Normal 3 2 3 10 2 2 4" xfId="7703"/>
    <cellStyle name="Normal 3 2 3 10 2 2 5" xfId="7704"/>
    <cellStyle name="Normal 3 2 3 10 2 2 6" xfId="7705"/>
    <cellStyle name="Normal 3 2 3 10 2 3" xfId="7706"/>
    <cellStyle name="Normal 3 2 3 10 2 3 2" xfId="7707"/>
    <cellStyle name="Normal 3 2 3 10 2 4" xfId="7708"/>
    <cellStyle name="Normal 3 2 3 10 2 5" xfId="7709"/>
    <cellStyle name="Normal 3 2 3 10 2 6" xfId="7710"/>
    <cellStyle name="Normal 3 2 3 10 2 7" xfId="7711"/>
    <cellStyle name="Normal 3 2 3 10 2 8" xfId="7712"/>
    <cellStyle name="Normal 3 2 3 10 3" xfId="7713"/>
    <cellStyle name="Normal 3 2 3 10 3 2" xfId="7714"/>
    <cellStyle name="Normal 3 2 3 10 3 3" xfId="7715"/>
    <cellStyle name="Normal 3 2 3 10 3 4" xfId="7716"/>
    <cellStyle name="Normal 3 2 3 10 3 5" xfId="7717"/>
    <cellStyle name="Normal 3 2 3 10 3 6" xfId="7718"/>
    <cellStyle name="Normal 3 2 3 10 4" xfId="7719"/>
    <cellStyle name="Normal 3 2 3 10 5" xfId="7720"/>
    <cellStyle name="Normal 3 2 3 10 6" xfId="7721"/>
    <cellStyle name="Normal 3 2 3 10 7" xfId="7722"/>
    <cellStyle name="Normal 3 2 3 10 8" xfId="7723"/>
    <cellStyle name="Normal 3 2 3 11" xfId="7724"/>
    <cellStyle name="Normal 3 2 3 11 2" xfId="7725"/>
    <cellStyle name="Normal 3 2 3 11 2 2" xfId="7726"/>
    <cellStyle name="Normal 3 2 3 11 2 3" xfId="7727"/>
    <cellStyle name="Normal 3 2 3 11 2 4" xfId="7728"/>
    <cellStyle name="Normal 3 2 3 11 2 5" xfId="7729"/>
    <cellStyle name="Normal 3 2 3 11 2 6" xfId="7730"/>
    <cellStyle name="Normal 3 2 3 11 3" xfId="7731"/>
    <cellStyle name="Normal 3 2 3 11 3 2" xfId="7732"/>
    <cellStyle name="Normal 3 2 3 11 4" xfId="7733"/>
    <cellStyle name="Normal 3 2 3 11 5" xfId="7734"/>
    <cellStyle name="Normal 3 2 3 11 6" xfId="7735"/>
    <cellStyle name="Normal 3 2 3 11 7" xfId="7736"/>
    <cellStyle name="Normal 3 2 3 11 8" xfId="7737"/>
    <cellStyle name="Normal 3 2 3 12" xfId="7738"/>
    <cellStyle name="Normal 3 2 3 12 2" xfId="7739"/>
    <cellStyle name="Normal 3 2 3 12 3" xfId="7740"/>
    <cellStyle name="Normal 3 2 3 12 4" xfId="7741"/>
    <cellStyle name="Normal 3 2 3 12 5" xfId="7742"/>
    <cellStyle name="Normal 3 2 3 12 6" xfId="7743"/>
    <cellStyle name="Normal 3 2 3 13" xfId="7744"/>
    <cellStyle name="Normal 3 2 3 14" xfId="7745"/>
    <cellStyle name="Normal 3 2 3 15" xfId="7746"/>
    <cellStyle name="Normal 3 2 3 16" xfId="7747"/>
    <cellStyle name="Normal 3 2 3 17" xfId="7748"/>
    <cellStyle name="Normal 3 2 3 2" xfId="7749"/>
    <cellStyle name="Normal 3 2 3 2 10" xfId="7750"/>
    <cellStyle name="Normal 3 2 3 2 10 2" xfId="7751"/>
    <cellStyle name="Normal 3 2 3 2 10 2 2" xfId="7752"/>
    <cellStyle name="Normal 3 2 3 2 10 2 3" xfId="7753"/>
    <cellStyle name="Normal 3 2 3 2 10 2 4" xfId="7754"/>
    <cellStyle name="Normal 3 2 3 2 10 2 5" xfId="7755"/>
    <cellStyle name="Normal 3 2 3 2 10 2 6" xfId="7756"/>
    <cellStyle name="Normal 3 2 3 2 10 3" xfId="7757"/>
    <cellStyle name="Normal 3 2 3 2 10 3 2" xfId="7758"/>
    <cellStyle name="Normal 3 2 3 2 10 4" xfId="7759"/>
    <cellStyle name="Normal 3 2 3 2 10 5" xfId="7760"/>
    <cellStyle name="Normal 3 2 3 2 10 6" xfId="7761"/>
    <cellStyle name="Normal 3 2 3 2 10 7" xfId="7762"/>
    <cellStyle name="Normal 3 2 3 2 10 8" xfId="7763"/>
    <cellStyle name="Normal 3 2 3 2 11" xfId="7764"/>
    <cellStyle name="Normal 3 2 3 2 11 2" xfId="7765"/>
    <cellStyle name="Normal 3 2 3 2 11 3" xfId="7766"/>
    <cellStyle name="Normal 3 2 3 2 11 4" xfId="7767"/>
    <cellStyle name="Normal 3 2 3 2 11 5" xfId="7768"/>
    <cellStyle name="Normal 3 2 3 2 11 6" xfId="7769"/>
    <cellStyle name="Normal 3 2 3 2 12" xfId="7770"/>
    <cellStyle name="Normal 3 2 3 2 13" xfId="7771"/>
    <cellStyle name="Normal 3 2 3 2 14" xfId="7772"/>
    <cellStyle name="Normal 3 2 3 2 15" xfId="7773"/>
    <cellStyle name="Normal 3 2 3 2 16" xfId="7774"/>
    <cellStyle name="Normal 3 2 3 2 2" xfId="7775"/>
    <cellStyle name="Normal 3 2 3 2 2 10" xfId="7776"/>
    <cellStyle name="Normal 3 2 3 2 2 10 2" xfId="7777"/>
    <cellStyle name="Normal 3 2 3 2 2 10 3" xfId="7778"/>
    <cellStyle name="Normal 3 2 3 2 2 10 4" xfId="7779"/>
    <cellStyle name="Normal 3 2 3 2 2 10 5" xfId="7780"/>
    <cellStyle name="Normal 3 2 3 2 2 10 6" xfId="7781"/>
    <cellStyle name="Normal 3 2 3 2 2 11" xfId="7782"/>
    <cellStyle name="Normal 3 2 3 2 2 12" xfId="7783"/>
    <cellStyle name="Normal 3 2 3 2 2 13" xfId="7784"/>
    <cellStyle name="Normal 3 2 3 2 2 14" xfId="7785"/>
    <cellStyle name="Normal 3 2 3 2 2 15" xfId="7786"/>
    <cellStyle name="Normal 3 2 3 2 2 2" xfId="7787"/>
    <cellStyle name="Normal 3 2 3 2 2 2 10" xfId="7788"/>
    <cellStyle name="Normal 3 2 3 2 2 2 11" xfId="7789"/>
    <cellStyle name="Normal 3 2 3 2 2 2 12" xfId="7790"/>
    <cellStyle name="Normal 3 2 3 2 2 2 13" xfId="7791"/>
    <cellStyle name="Normal 3 2 3 2 2 2 2" xfId="7792"/>
    <cellStyle name="Normal 3 2 3 2 2 2 2 10" xfId="7793"/>
    <cellStyle name="Normal 3 2 3 2 2 2 2 11" xfId="7794"/>
    <cellStyle name="Normal 3 2 3 2 2 2 2 12" xfId="7795"/>
    <cellStyle name="Normal 3 2 3 2 2 2 2 2" xfId="7796"/>
    <cellStyle name="Normal 3 2 3 2 2 2 2 2 2" xfId="7797"/>
    <cellStyle name="Normal 3 2 3 2 2 2 2 2 2 2" xfId="7798"/>
    <cellStyle name="Normal 3 2 3 2 2 2 2 2 2 2 2" xfId="7799"/>
    <cellStyle name="Normal 3 2 3 2 2 2 2 2 2 2 3" xfId="7800"/>
    <cellStyle name="Normal 3 2 3 2 2 2 2 2 2 2 4" xfId="7801"/>
    <cellStyle name="Normal 3 2 3 2 2 2 2 2 2 2 5" xfId="7802"/>
    <cellStyle name="Normal 3 2 3 2 2 2 2 2 2 2 6" xfId="7803"/>
    <cellStyle name="Normal 3 2 3 2 2 2 2 2 2 3" xfId="7804"/>
    <cellStyle name="Normal 3 2 3 2 2 2 2 2 2 3 2" xfId="7805"/>
    <cellStyle name="Normal 3 2 3 2 2 2 2 2 2 4" xfId="7806"/>
    <cellStyle name="Normal 3 2 3 2 2 2 2 2 2 5" xfId="7807"/>
    <cellStyle name="Normal 3 2 3 2 2 2 2 2 2 6" xfId="7808"/>
    <cellStyle name="Normal 3 2 3 2 2 2 2 2 2 7" xfId="7809"/>
    <cellStyle name="Normal 3 2 3 2 2 2 2 2 2 8" xfId="7810"/>
    <cellStyle name="Normal 3 2 3 2 2 2 2 2 3" xfId="7811"/>
    <cellStyle name="Normal 3 2 3 2 2 2 2 2 3 2" xfId="7812"/>
    <cellStyle name="Normal 3 2 3 2 2 2 2 2 3 3" xfId="7813"/>
    <cellStyle name="Normal 3 2 3 2 2 2 2 2 3 4" xfId="7814"/>
    <cellStyle name="Normal 3 2 3 2 2 2 2 2 3 5" xfId="7815"/>
    <cellStyle name="Normal 3 2 3 2 2 2 2 2 3 6" xfId="7816"/>
    <cellStyle name="Normal 3 2 3 2 2 2 2 2 4" xfId="7817"/>
    <cellStyle name="Normal 3 2 3 2 2 2 2 2 5" xfId="7818"/>
    <cellStyle name="Normal 3 2 3 2 2 2 2 2 6" xfId="7819"/>
    <cellStyle name="Normal 3 2 3 2 2 2 2 2 7" xfId="7820"/>
    <cellStyle name="Normal 3 2 3 2 2 2 2 2 8" xfId="7821"/>
    <cellStyle name="Normal 3 2 3 2 2 2 2 3" xfId="7822"/>
    <cellStyle name="Normal 3 2 3 2 2 2 2 3 2" xfId="7823"/>
    <cellStyle name="Normal 3 2 3 2 2 2 2 3 2 2" xfId="7824"/>
    <cellStyle name="Normal 3 2 3 2 2 2 2 3 2 2 2" xfId="7825"/>
    <cellStyle name="Normal 3 2 3 2 2 2 2 3 2 2 3" xfId="7826"/>
    <cellStyle name="Normal 3 2 3 2 2 2 2 3 2 2 4" xfId="7827"/>
    <cellStyle name="Normal 3 2 3 2 2 2 2 3 2 2 5" xfId="7828"/>
    <cellStyle name="Normal 3 2 3 2 2 2 2 3 2 2 6" xfId="7829"/>
    <cellStyle name="Normal 3 2 3 2 2 2 2 3 2 3" xfId="7830"/>
    <cellStyle name="Normal 3 2 3 2 2 2 2 3 2 3 2" xfId="7831"/>
    <cellStyle name="Normal 3 2 3 2 2 2 2 3 2 4" xfId="7832"/>
    <cellStyle name="Normal 3 2 3 2 2 2 2 3 2 5" xfId="7833"/>
    <cellStyle name="Normal 3 2 3 2 2 2 2 3 2 6" xfId="7834"/>
    <cellStyle name="Normal 3 2 3 2 2 2 2 3 2 7" xfId="7835"/>
    <cellStyle name="Normal 3 2 3 2 2 2 2 3 2 8" xfId="7836"/>
    <cellStyle name="Normal 3 2 3 2 2 2 2 3 3" xfId="7837"/>
    <cellStyle name="Normal 3 2 3 2 2 2 2 3 3 2" xfId="7838"/>
    <cellStyle name="Normal 3 2 3 2 2 2 2 3 3 3" xfId="7839"/>
    <cellStyle name="Normal 3 2 3 2 2 2 2 3 3 4" xfId="7840"/>
    <cellStyle name="Normal 3 2 3 2 2 2 2 3 3 5" xfId="7841"/>
    <cellStyle name="Normal 3 2 3 2 2 2 2 3 3 6" xfId="7842"/>
    <cellStyle name="Normal 3 2 3 2 2 2 2 3 4" xfId="7843"/>
    <cellStyle name="Normal 3 2 3 2 2 2 2 3 5" xfId="7844"/>
    <cellStyle name="Normal 3 2 3 2 2 2 2 3 6" xfId="7845"/>
    <cellStyle name="Normal 3 2 3 2 2 2 2 3 7" xfId="7846"/>
    <cellStyle name="Normal 3 2 3 2 2 2 2 3 8" xfId="7847"/>
    <cellStyle name="Normal 3 2 3 2 2 2 2 4" xfId="7848"/>
    <cellStyle name="Normal 3 2 3 2 2 2 2 4 2" xfId="7849"/>
    <cellStyle name="Normal 3 2 3 2 2 2 2 4 2 2" xfId="7850"/>
    <cellStyle name="Normal 3 2 3 2 2 2 2 4 2 2 2" xfId="7851"/>
    <cellStyle name="Normal 3 2 3 2 2 2 2 4 2 2 3" xfId="7852"/>
    <cellStyle name="Normal 3 2 3 2 2 2 2 4 2 2 4" xfId="7853"/>
    <cellStyle name="Normal 3 2 3 2 2 2 2 4 2 2 5" xfId="7854"/>
    <cellStyle name="Normal 3 2 3 2 2 2 2 4 2 2 6" xfId="7855"/>
    <cellStyle name="Normal 3 2 3 2 2 2 2 4 2 3" xfId="7856"/>
    <cellStyle name="Normal 3 2 3 2 2 2 2 4 2 3 2" xfId="7857"/>
    <cellStyle name="Normal 3 2 3 2 2 2 2 4 2 4" xfId="7858"/>
    <cellStyle name="Normal 3 2 3 2 2 2 2 4 2 5" xfId="7859"/>
    <cellStyle name="Normal 3 2 3 2 2 2 2 4 2 6" xfId="7860"/>
    <cellStyle name="Normal 3 2 3 2 2 2 2 4 2 7" xfId="7861"/>
    <cellStyle name="Normal 3 2 3 2 2 2 2 4 2 8" xfId="7862"/>
    <cellStyle name="Normal 3 2 3 2 2 2 2 4 3" xfId="7863"/>
    <cellStyle name="Normal 3 2 3 2 2 2 2 4 3 2" xfId="7864"/>
    <cellStyle name="Normal 3 2 3 2 2 2 2 4 3 3" xfId="7865"/>
    <cellStyle name="Normal 3 2 3 2 2 2 2 4 3 4" xfId="7866"/>
    <cellStyle name="Normal 3 2 3 2 2 2 2 4 3 5" xfId="7867"/>
    <cellStyle name="Normal 3 2 3 2 2 2 2 4 3 6" xfId="7868"/>
    <cellStyle name="Normal 3 2 3 2 2 2 2 4 4" xfId="7869"/>
    <cellStyle name="Normal 3 2 3 2 2 2 2 4 5" xfId="7870"/>
    <cellStyle name="Normal 3 2 3 2 2 2 2 4 6" xfId="7871"/>
    <cellStyle name="Normal 3 2 3 2 2 2 2 4 7" xfId="7872"/>
    <cellStyle name="Normal 3 2 3 2 2 2 2 4 8" xfId="7873"/>
    <cellStyle name="Normal 3 2 3 2 2 2 2 5" xfId="7874"/>
    <cellStyle name="Normal 3 2 3 2 2 2 2 5 2" xfId="7875"/>
    <cellStyle name="Normal 3 2 3 2 2 2 2 5 2 2" xfId="7876"/>
    <cellStyle name="Normal 3 2 3 2 2 2 2 5 2 2 2" xfId="7877"/>
    <cellStyle name="Normal 3 2 3 2 2 2 2 5 2 2 3" xfId="7878"/>
    <cellStyle name="Normal 3 2 3 2 2 2 2 5 2 2 4" xfId="7879"/>
    <cellStyle name="Normal 3 2 3 2 2 2 2 5 2 2 5" xfId="7880"/>
    <cellStyle name="Normal 3 2 3 2 2 2 2 5 2 2 6" xfId="7881"/>
    <cellStyle name="Normal 3 2 3 2 2 2 2 5 2 3" xfId="7882"/>
    <cellStyle name="Normal 3 2 3 2 2 2 2 5 2 3 2" xfId="7883"/>
    <cellStyle name="Normal 3 2 3 2 2 2 2 5 2 4" xfId="7884"/>
    <cellStyle name="Normal 3 2 3 2 2 2 2 5 2 5" xfId="7885"/>
    <cellStyle name="Normal 3 2 3 2 2 2 2 5 2 6" xfId="7886"/>
    <cellStyle name="Normal 3 2 3 2 2 2 2 5 2 7" xfId="7887"/>
    <cellStyle name="Normal 3 2 3 2 2 2 2 5 2 8" xfId="7888"/>
    <cellStyle name="Normal 3 2 3 2 2 2 2 5 3" xfId="7889"/>
    <cellStyle name="Normal 3 2 3 2 2 2 2 5 3 2" xfId="7890"/>
    <cellStyle name="Normal 3 2 3 2 2 2 2 5 3 3" xfId="7891"/>
    <cellStyle name="Normal 3 2 3 2 2 2 2 5 3 4" xfId="7892"/>
    <cellStyle name="Normal 3 2 3 2 2 2 2 5 3 5" xfId="7893"/>
    <cellStyle name="Normal 3 2 3 2 2 2 2 5 3 6" xfId="7894"/>
    <cellStyle name="Normal 3 2 3 2 2 2 2 5 4" xfId="7895"/>
    <cellStyle name="Normal 3 2 3 2 2 2 2 5 5" xfId="7896"/>
    <cellStyle name="Normal 3 2 3 2 2 2 2 5 6" xfId="7897"/>
    <cellStyle name="Normal 3 2 3 2 2 2 2 5 7" xfId="7898"/>
    <cellStyle name="Normal 3 2 3 2 2 2 2 5 8" xfId="7899"/>
    <cellStyle name="Normal 3 2 3 2 2 2 2 6" xfId="7900"/>
    <cellStyle name="Normal 3 2 3 2 2 2 2 6 2" xfId="7901"/>
    <cellStyle name="Normal 3 2 3 2 2 2 2 6 2 2" xfId="7902"/>
    <cellStyle name="Normal 3 2 3 2 2 2 2 6 2 3" xfId="7903"/>
    <cellStyle name="Normal 3 2 3 2 2 2 2 6 2 4" xfId="7904"/>
    <cellStyle name="Normal 3 2 3 2 2 2 2 6 2 5" xfId="7905"/>
    <cellStyle name="Normal 3 2 3 2 2 2 2 6 2 6" xfId="7906"/>
    <cellStyle name="Normal 3 2 3 2 2 2 2 6 3" xfId="7907"/>
    <cellStyle name="Normal 3 2 3 2 2 2 2 6 3 2" xfId="7908"/>
    <cellStyle name="Normal 3 2 3 2 2 2 2 6 4" xfId="7909"/>
    <cellStyle name="Normal 3 2 3 2 2 2 2 6 5" xfId="7910"/>
    <cellStyle name="Normal 3 2 3 2 2 2 2 6 6" xfId="7911"/>
    <cellStyle name="Normal 3 2 3 2 2 2 2 6 7" xfId="7912"/>
    <cellStyle name="Normal 3 2 3 2 2 2 2 6 8" xfId="7913"/>
    <cellStyle name="Normal 3 2 3 2 2 2 2 7" xfId="7914"/>
    <cellStyle name="Normal 3 2 3 2 2 2 2 7 2" xfId="7915"/>
    <cellStyle name="Normal 3 2 3 2 2 2 2 7 3" xfId="7916"/>
    <cellStyle name="Normal 3 2 3 2 2 2 2 7 4" xfId="7917"/>
    <cellStyle name="Normal 3 2 3 2 2 2 2 7 5" xfId="7918"/>
    <cellStyle name="Normal 3 2 3 2 2 2 2 7 6" xfId="7919"/>
    <cellStyle name="Normal 3 2 3 2 2 2 2 8" xfId="7920"/>
    <cellStyle name="Normal 3 2 3 2 2 2 2 9" xfId="7921"/>
    <cellStyle name="Normal 3 2 3 2 2 2 3" xfId="7922"/>
    <cellStyle name="Normal 3 2 3 2 2 2 3 2" xfId="7923"/>
    <cellStyle name="Normal 3 2 3 2 2 2 3 2 2" xfId="7924"/>
    <cellStyle name="Normal 3 2 3 2 2 2 3 2 2 2" xfId="7925"/>
    <cellStyle name="Normal 3 2 3 2 2 2 3 2 2 3" xfId="7926"/>
    <cellStyle name="Normal 3 2 3 2 2 2 3 2 2 4" xfId="7927"/>
    <cellStyle name="Normal 3 2 3 2 2 2 3 2 2 5" xfId="7928"/>
    <cellStyle name="Normal 3 2 3 2 2 2 3 2 2 6" xfId="7929"/>
    <cellStyle name="Normal 3 2 3 2 2 2 3 2 3" xfId="7930"/>
    <cellStyle name="Normal 3 2 3 2 2 2 3 2 3 2" xfId="7931"/>
    <cellStyle name="Normal 3 2 3 2 2 2 3 2 4" xfId="7932"/>
    <cellStyle name="Normal 3 2 3 2 2 2 3 2 5" xfId="7933"/>
    <cellStyle name="Normal 3 2 3 2 2 2 3 2 6" xfId="7934"/>
    <cellStyle name="Normal 3 2 3 2 2 2 3 2 7" xfId="7935"/>
    <cellStyle name="Normal 3 2 3 2 2 2 3 2 8" xfId="7936"/>
    <cellStyle name="Normal 3 2 3 2 2 2 3 3" xfId="7937"/>
    <cellStyle name="Normal 3 2 3 2 2 2 3 3 2" xfId="7938"/>
    <cellStyle name="Normal 3 2 3 2 2 2 3 3 3" xfId="7939"/>
    <cellStyle name="Normal 3 2 3 2 2 2 3 3 4" xfId="7940"/>
    <cellStyle name="Normal 3 2 3 2 2 2 3 3 5" xfId="7941"/>
    <cellStyle name="Normal 3 2 3 2 2 2 3 3 6" xfId="7942"/>
    <cellStyle name="Normal 3 2 3 2 2 2 3 4" xfId="7943"/>
    <cellStyle name="Normal 3 2 3 2 2 2 3 5" xfId="7944"/>
    <cellStyle name="Normal 3 2 3 2 2 2 3 6" xfId="7945"/>
    <cellStyle name="Normal 3 2 3 2 2 2 3 7" xfId="7946"/>
    <cellStyle name="Normal 3 2 3 2 2 2 3 8" xfId="7947"/>
    <cellStyle name="Normal 3 2 3 2 2 2 4" xfId="7948"/>
    <cellStyle name="Normal 3 2 3 2 2 2 4 2" xfId="7949"/>
    <cellStyle name="Normal 3 2 3 2 2 2 4 2 2" xfId="7950"/>
    <cellStyle name="Normal 3 2 3 2 2 2 4 2 2 2" xfId="7951"/>
    <cellStyle name="Normal 3 2 3 2 2 2 4 2 2 3" xfId="7952"/>
    <cellStyle name="Normal 3 2 3 2 2 2 4 2 2 4" xfId="7953"/>
    <cellStyle name="Normal 3 2 3 2 2 2 4 2 2 5" xfId="7954"/>
    <cellStyle name="Normal 3 2 3 2 2 2 4 2 2 6" xfId="7955"/>
    <cellStyle name="Normal 3 2 3 2 2 2 4 2 3" xfId="7956"/>
    <cellStyle name="Normal 3 2 3 2 2 2 4 2 3 2" xfId="7957"/>
    <cellStyle name="Normal 3 2 3 2 2 2 4 2 4" xfId="7958"/>
    <cellStyle name="Normal 3 2 3 2 2 2 4 2 5" xfId="7959"/>
    <cellStyle name="Normal 3 2 3 2 2 2 4 2 6" xfId="7960"/>
    <cellStyle name="Normal 3 2 3 2 2 2 4 2 7" xfId="7961"/>
    <cellStyle name="Normal 3 2 3 2 2 2 4 2 8" xfId="7962"/>
    <cellStyle name="Normal 3 2 3 2 2 2 4 3" xfId="7963"/>
    <cellStyle name="Normal 3 2 3 2 2 2 4 3 2" xfId="7964"/>
    <cellStyle name="Normal 3 2 3 2 2 2 4 3 3" xfId="7965"/>
    <cellStyle name="Normal 3 2 3 2 2 2 4 3 4" xfId="7966"/>
    <cellStyle name="Normal 3 2 3 2 2 2 4 3 5" xfId="7967"/>
    <cellStyle name="Normal 3 2 3 2 2 2 4 3 6" xfId="7968"/>
    <cellStyle name="Normal 3 2 3 2 2 2 4 4" xfId="7969"/>
    <cellStyle name="Normal 3 2 3 2 2 2 4 5" xfId="7970"/>
    <cellStyle name="Normal 3 2 3 2 2 2 4 6" xfId="7971"/>
    <cellStyle name="Normal 3 2 3 2 2 2 4 7" xfId="7972"/>
    <cellStyle name="Normal 3 2 3 2 2 2 4 8" xfId="7973"/>
    <cellStyle name="Normal 3 2 3 2 2 2 5" xfId="7974"/>
    <cellStyle name="Normal 3 2 3 2 2 2 5 2" xfId="7975"/>
    <cellStyle name="Normal 3 2 3 2 2 2 5 2 2" xfId="7976"/>
    <cellStyle name="Normal 3 2 3 2 2 2 5 2 2 2" xfId="7977"/>
    <cellStyle name="Normal 3 2 3 2 2 2 5 2 2 3" xfId="7978"/>
    <cellStyle name="Normal 3 2 3 2 2 2 5 2 2 4" xfId="7979"/>
    <cellStyle name="Normal 3 2 3 2 2 2 5 2 2 5" xfId="7980"/>
    <cellStyle name="Normal 3 2 3 2 2 2 5 2 2 6" xfId="7981"/>
    <cellStyle name="Normal 3 2 3 2 2 2 5 2 3" xfId="7982"/>
    <cellStyle name="Normal 3 2 3 2 2 2 5 2 3 2" xfId="7983"/>
    <cellStyle name="Normal 3 2 3 2 2 2 5 2 4" xfId="7984"/>
    <cellStyle name="Normal 3 2 3 2 2 2 5 2 5" xfId="7985"/>
    <cellStyle name="Normal 3 2 3 2 2 2 5 2 6" xfId="7986"/>
    <cellStyle name="Normal 3 2 3 2 2 2 5 2 7" xfId="7987"/>
    <cellStyle name="Normal 3 2 3 2 2 2 5 2 8" xfId="7988"/>
    <cellStyle name="Normal 3 2 3 2 2 2 5 3" xfId="7989"/>
    <cellStyle name="Normal 3 2 3 2 2 2 5 3 2" xfId="7990"/>
    <cellStyle name="Normal 3 2 3 2 2 2 5 3 3" xfId="7991"/>
    <cellStyle name="Normal 3 2 3 2 2 2 5 3 4" xfId="7992"/>
    <cellStyle name="Normal 3 2 3 2 2 2 5 3 5" xfId="7993"/>
    <cellStyle name="Normal 3 2 3 2 2 2 5 3 6" xfId="7994"/>
    <cellStyle name="Normal 3 2 3 2 2 2 5 4" xfId="7995"/>
    <cellStyle name="Normal 3 2 3 2 2 2 5 5" xfId="7996"/>
    <cellStyle name="Normal 3 2 3 2 2 2 5 6" xfId="7997"/>
    <cellStyle name="Normal 3 2 3 2 2 2 5 7" xfId="7998"/>
    <cellStyle name="Normal 3 2 3 2 2 2 5 8" xfId="7999"/>
    <cellStyle name="Normal 3 2 3 2 2 2 6" xfId="8000"/>
    <cellStyle name="Normal 3 2 3 2 2 2 6 2" xfId="8001"/>
    <cellStyle name="Normal 3 2 3 2 2 2 6 2 2" xfId="8002"/>
    <cellStyle name="Normal 3 2 3 2 2 2 6 2 2 2" xfId="8003"/>
    <cellStyle name="Normal 3 2 3 2 2 2 6 2 2 3" xfId="8004"/>
    <cellStyle name="Normal 3 2 3 2 2 2 6 2 2 4" xfId="8005"/>
    <cellStyle name="Normal 3 2 3 2 2 2 6 2 2 5" xfId="8006"/>
    <cellStyle name="Normal 3 2 3 2 2 2 6 2 2 6" xfId="8007"/>
    <cellStyle name="Normal 3 2 3 2 2 2 6 2 3" xfId="8008"/>
    <cellStyle name="Normal 3 2 3 2 2 2 6 2 3 2" xfId="8009"/>
    <cellStyle name="Normal 3 2 3 2 2 2 6 2 4" xfId="8010"/>
    <cellStyle name="Normal 3 2 3 2 2 2 6 2 5" xfId="8011"/>
    <cellStyle name="Normal 3 2 3 2 2 2 6 2 6" xfId="8012"/>
    <cellStyle name="Normal 3 2 3 2 2 2 6 2 7" xfId="8013"/>
    <cellStyle name="Normal 3 2 3 2 2 2 6 2 8" xfId="8014"/>
    <cellStyle name="Normal 3 2 3 2 2 2 6 3" xfId="8015"/>
    <cellStyle name="Normal 3 2 3 2 2 2 6 3 2" xfId="8016"/>
    <cellStyle name="Normal 3 2 3 2 2 2 6 3 3" xfId="8017"/>
    <cellStyle name="Normal 3 2 3 2 2 2 6 3 4" xfId="8018"/>
    <cellStyle name="Normal 3 2 3 2 2 2 6 3 5" xfId="8019"/>
    <cellStyle name="Normal 3 2 3 2 2 2 6 3 6" xfId="8020"/>
    <cellStyle name="Normal 3 2 3 2 2 2 6 4" xfId="8021"/>
    <cellStyle name="Normal 3 2 3 2 2 2 6 5" xfId="8022"/>
    <cellStyle name="Normal 3 2 3 2 2 2 6 6" xfId="8023"/>
    <cellStyle name="Normal 3 2 3 2 2 2 6 7" xfId="8024"/>
    <cellStyle name="Normal 3 2 3 2 2 2 6 8" xfId="8025"/>
    <cellStyle name="Normal 3 2 3 2 2 2 7" xfId="8026"/>
    <cellStyle name="Normal 3 2 3 2 2 2 7 2" xfId="8027"/>
    <cellStyle name="Normal 3 2 3 2 2 2 7 2 2" xfId="8028"/>
    <cellStyle name="Normal 3 2 3 2 2 2 7 2 3" xfId="8029"/>
    <cellStyle name="Normal 3 2 3 2 2 2 7 2 4" xfId="8030"/>
    <cellStyle name="Normal 3 2 3 2 2 2 7 2 5" xfId="8031"/>
    <cellStyle name="Normal 3 2 3 2 2 2 7 2 6" xfId="8032"/>
    <cellStyle name="Normal 3 2 3 2 2 2 7 3" xfId="8033"/>
    <cellStyle name="Normal 3 2 3 2 2 2 7 3 2" xfId="8034"/>
    <cellStyle name="Normal 3 2 3 2 2 2 7 4" xfId="8035"/>
    <cellStyle name="Normal 3 2 3 2 2 2 7 5" xfId="8036"/>
    <cellStyle name="Normal 3 2 3 2 2 2 7 6" xfId="8037"/>
    <cellStyle name="Normal 3 2 3 2 2 2 7 7" xfId="8038"/>
    <cellStyle name="Normal 3 2 3 2 2 2 7 8" xfId="8039"/>
    <cellStyle name="Normal 3 2 3 2 2 2 8" xfId="8040"/>
    <cellStyle name="Normal 3 2 3 2 2 2 8 2" xfId="8041"/>
    <cellStyle name="Normal 3 2 3 2 2 2 8 3" xfId="8042"/>
    <cellStyle name="Normal 3 2 3 2 2 2 8 4" xfId="8043"/>
    <cellStyle name="Normal 3 2 3 2 2 2 8 5" xfId="8044"/>
    <cellStyle name="Normal 3 2 3 2 2 2 8 6" xfId="8045"/>
    <cellStyle name="Normal 3 2 3 2 2 2 9" xfId="8046"/>
    <cellStyle name="Normal 3 2 3 2 2 3" xfId="8047"/>
    <cellStyle name="Normal 3 2 3 2 2 3 10" xfId="8048"/>
    <cellStyle name="Normal 3 2 3 2 2 3 11" xfId="8049"/>
    <cellStyle name="Normal 3 2 3 2 2 3 12" xfId="8050"/>
    <cellStyle name="Normal 3 2 3 2 2 3 13" xfId="8051"/>
    <cellStyle name="Normal 3 2 3 2 2 3 2" xfId="8052"/>
    <cellStyle name="Normal 3 2 3 2 2 3 2 10" xfId="8053"/>
    <cellStyle name="Normal 3 2 3 2 2 3 2 11" xfId="8054"/>
    <cellStyle name="Normal 3 2 3 2 2 3 2 12" xfId="8055"/>
    <cellStyle name="Normal 3 2 3 2 2 3 2 2" xfId="8056"/>
    <cellStyle name="Normal 3 2 3 2 2 3 2 2 2" xfId="8057"/>
    <cellStyle name="Normal 3 2 3 2 2 3 2 2 2 2" xfId="8058"/>
    <cellStyle name="Normal 3 2 3 2 2 3 2 2 2 2 2" xfId="8059"/>
    <cellStyle name="Normal 3 2 3 2 2 3 2 2 2 2 3" xfId="8060"/>
    <cellStyle name="Normal 3 2 3 2 2 3 2 2 2 2 4" xfId="8061"/>
    <cellStyle name="Normal 3 2 3 2 2 3 2 2 2 2 5" xfId="8062"/>
    <cellStyle name="Normal 3 2 3 2 2 3 2 2 2 2 6" xfId="8063"/>
    <cellStyle name="Normal 3 2 3 2 2 3 2 2 2 3" xfId="8064"/>
    <cellStyle name="Normal 3 2 3 2 2 3 2 2 2 3 2" xfId="8065"/>
    <cellStyle name="Normal 3 2 3 2 2 3 2 2 2 4" xfId="8066"/>
    <cellStyle name="Normal 3 2 3 2 2 3 2 2 2 5" xfId="8067"/>
    <cellStyle name="Normal 3 2 3 2 2 3 2 2 2 6" xfId="8068"/>
    <cellStyle name="Normal 3 2 3 2 2 3 2 2 2 7" xfId="8069"/>
    <cellStyle name="Normal 3 2 3 2 2 3 2 2 2 8" xfId="8070"/>
    <cellStyle name="Normal 3 2 3 2 2 3 2 2 3" xfId="8071"/>
    <cellStyle name="Normal 3 2 3 2 2 3 2 2 3 2" xfId="8072"/>
    <cellStyle name="Normal 3 2 3 2 2 3 2 2 3 3" xfId="8073"/>
    <cellStyle name="Normal 3 2 3 2 2 3 2 2 3 4" xfId="8074"/>
    <cellStyle name="Normal 3 2 3 2 2 3 2 2 3 5" xfId="8075"/>
    <cellStyle name="Normal 3 2 3 2 2 3 2 2 3 6" xfId="8076"/>
    <cellStyle name="Normal 3 2 3 2 2 3 2 2 4" xfId="8077"/>
    <cellStyle name="Normal 3 2 3 2 2 3 2 2 5" xfId="8078"/>
    <cellStyle name="Normal 3 2 3 2 2 3 2 2 6" xfId="8079"/>
    <cellStyle name="Normal 3 2 3 2 2 3 2 2 7" xfId="8080"/>
    <cellStyle name="Normal 3 2 3 2 2 3 2 2 8" xfId="8081"/>
    <cellStyle name="Normal 3 2 3 2 2 3 2 3" xfId="8082"/>
    <cellStyle name="Normal 3 2 3 2 2 3 2 3 2" xfId="8083"/>
    <cellStyle name="Normal 3 2 3 2 2 3 2 3 2 2" xfId="8084"/>
    <cellStyle name="Normal 3 2 3 2 2 3 2 3 2 2 2" xfId="8085"/>
    <cellStyle name="Normal 3 2 3 2 2 3 2 3 2 2 3" xfId="8086"/>
    <cellStyle name="Normal 3 2 3 2 2 3 2 3 2 2 4" xfId="8087"/>
    <cellStyle name="Normal 3 2 3 2 2 3 2 3 2 2 5" xfId="8088"/>
    <cellStyle name="Normal 3 2 3 2 2 3 2 3 2 2 6" xfId="8089"/>
    <cellStyle name="Normal 3 2 3 2 2 3 2 3 2 3" xfId="8090"/>
    <cellStyle name="Normal 3 2 3 2 2 3 2 3 2 3 2" xfId="8091"/>
    <cellStyle name="Normal 3 2 3 2 2 3 2 3 2 4" xfId="8092"/>
    <cellStyle name="Normal 3 2 3 2 2 3 2 3 2 5" xfId="8093"/>
    <cellStyle name="Normal 3 2 3 2 2 3 2 3 2 6" xfId="8094"/>
    <cellStyle name="Normal 3 2 3 2 2 3 2 3 2 7" xfId="8095"/>
    <cellStyle name="Normal 3 2 3 2 2 3 2 3 2 8" xfId="8096"/>
    <cellStyle name="Normal 3 2 3 2 2 3 2 3 3" xfId="8097"/>
    <cellStyle name="Normal 3 2 3 2 2 3 2 3 3 2" xfId="8098"/>
    <cellStyle name="Normal 3 2 3 2 2 3 2 3 3 3" xfId="8099"/>
    <cellStyle name="Normal 3 2 3 2 2 3 2 3 3 4" xfId="8100"/>
    <cellStyle name="Normal 3 2 3 2 2 3 2 3 3 5" xfId="8101"/>
    <cellStyle name="Normal 3 2 3 2 2 3 2 3 3 6" xfId="8102"/>
    <cellStyle name="Normal 3 2 3 2 2 3 2 3 4" xfId="8103"/>
    <cellStyle name="Normal 3 2 3 2 2 3 2 3 5" xfId="8104"/>
    <cellStyle name="Normal 3 2 3 2 2 3 2 3 6" xfId="8105"/>
    <cellStyle name="Normal 3 2 3 2 2 3 2 3 7" xfId="8106"/>
    <cellStyle name="Normal 3 2 3 2 2 3 2 3 8" xfId="8107"/>
    <cellStyle name="Normal 3 2 3 2 2 3 2 4" xfId="8108"/>
    <cellStyle name="Normal 3 2 3 2 2 3 2 4 2" xfId="8109"/>
    <cellStyle name="Normal 3 2 3 2 2 3 2 4 2 2" xfId="8110"/>
    <cellStyle name="Normal 3 2 3 2 2 3 2 4 2 2 2" xfId="8111"/>
    <cellStyle name="Normal 3 2 3 2 2 3 2 4 2 2 3" xfId="8112"/>
    <cellStyle name="Normal 3 2 3 2 2 3 2 4 2 2 4" xfId="8113"/>
    <cellStyle name="Normal 3 2 3 2 2 3 2 4 2 2 5" xfId="8114"/>
    <cellStyle name="Normal 3 2 3 2 2 3 2 4 2 2 6" xfId="8115"/>
    <cellStyle name="Normal 3 2 3 2 2 3 2 4 2 3" xfId="8116"/>
    <cellStyle name="Normal 3 2 3 2 2 3 2 4 2 3 2" xfId="8117"/>
    <cellStyle name="Normal 3 2 3 2 2 3 2 4 2 4" xfId="8118"/>
    <cellStyle name="Normal 3 2 3 2 2 3 2 4 2 5" xfId="8119"/>
    <cellStyle name="Normal 3 2 3 2 2 3 2 4 2 6" xfId="8120"/>
    <cellStyle name="Normal 3 2 3 2 2 3 2 4 2 7" xfId="8121"/>
    <cellStyle name="Normal 3 2 3 2 2 3 2 4 2 8" xfId="8122"/>
    <cellStyle name="Normal 3 2 3 2 2 3 2 4 3" xfId="8123"/>
    <cellStyle name="Normal 3 2 3 2 2 3 2 4 3 2" xfId="8124"/>
    <cellStyle name="Normal 3 2 3 2 2 3 2 4 3 3" xfId="8125"/>
    <cellStyle name="Normal 3 2 3 2 2 3 2 4 3 4" xfId="8126"/>
    <cellStyle name="Normal 3 2 3 2 2 3 2 4 3 5" xfId="8127"/>
    <cellStyle name="Normal 3 2 3 2 2 3 2 4 3 6" xfId="8128"/>
    <cellStyle name="Normal 3 2 3 2 2 3 2 4 4" xfId="8129"/>
    <cellStyle name="Normal 3 2 3 2 2 3 2 4 5" xfId="8130"/>
    <cellStyle name="Normal 3 2 3 2 2 3 2 4 6" xfId="8131"/>
    <cellStyle name="Normal 3 2 3 2 2 3 2 4 7" xfId="8132"/>
    <cellStyle name="Normal 3 2 3 2 2 3 2 4 8" xfId="8133"/>
    <cellStyle name="Normal 3 2 3 2 2 3 2 5" xfId="8134"/>
    <cellStyle name="Normal 3 2 3 2 2 3 2 5 2" xfId="8135"/>
    <cellStyle name="Normal 3 2 3 2 2 3 2 5 2 2" xfId="8136"/>
    <cellStyle name="Normal 3 2 3 2 2 3 2 5 2 2 2" xfId="8137"/>
    <cellStyle name="Normal 3 2 3 2 2 3 2 5 2 2 3" xfId="8138"/>
    <cellStyle name="Normal 3 2 3 2 2 3 2 5 2 2 4" xfId="8139"/>
    <cellStyle name="Normal 3 2 3 2 2 3 2 5 2 2 5" xfId="8140"/>
    <cellStyle name="Normal 3 2 3 2 2 3 2 5 2 2 6" xfId="8141"/>
    <cellStyle name="Normal 3 2 3 2 2 3 2 5 2 3" xfId="8142"/>
    <cellStyle name="Normal 3 2 3 2 2 3 2 5 2 3 2" xfId="8143"/>
    <cellStyle name="Normal 3 2 3 2 2 3 2 5 2 4" xfId="8144"/>
    <cellStyle name="Normal 3 2 3 2 2 3 2 5 2 5" xfId="8145"/>
    <cellStyle name="Normal 3 2 3 2 2 3 2 5 2 6" xfId="8146"/>
    <cellStyle name="Normal 3 2 3 2 2 3 2 5 2 7" xfId="8147"/>
    <cellStyle name="Normal 3 2 3 2 2 3 2 5 2 8" xfId="8148"/>
    <cellStyle name="Normal 3 2 3 2 2 3 2 5 3" xfId="8149"/>
    <cellStyle name="Normal 3 2 3 2 2 3 2 5 3 2" xfId="8150"/>
    <cellStyle name="Normal 3 2 3 2 2 3 2 5 3 3" xfId="8151"/>
    <cellStyle name="Normal 3 2 3 2 2 3 2 5 3 4" xfId="8152"/>
    <cellStyle name="Normal 3 2 3 2 2 3 2 5 3 5" xfId="8153"/>
    <cellStyle name="Normal 3 2 3 2 2 3 2 5 3 6" xfId="8154"/>
    <cellStyle name="Normal 3 2 3 2 2 3 2 5 4" xfId="8155"/>
    <cellStyle name="Normal 3 2 3 2 2 3 2 5 5" xfId="8156"/>
    <cellStyle name="Normal 3 2 3 2 2 3 2 5 6" xfId="8157"/>
    <cellStyle name="Normal 3 2 3 2 2 3 2 5 7" xfId="8158"/>
    <cellStyle name="Normal 3 2 3 2 2 3 2 5 8" xfId="8159"/>
    <cellStyle name="Normal 3 2 3 2 2 3 2 6" xfId="8160"/>
    <cellStyle name="Normal 3 2 3 2 2 3 2 6 2" xfId="8161"/>
    <cellStyle name="Normal 3 2 3 2 2 3 2 6 2 2" xfId="8162"/>
    <cellStyle name="Normal 3 2 3 2 2 3 2 6 2 3" xfId="8163"/>
    <cellStyle name="Normal 3 2 3 2 2 3 2 6 2 4" xfId="8164"/>
    <cellStyle name="Normal 3 2 3 2 2 3 2 6 2 5" xfId="8165"/>
    <cellStyle name="Normal 3 2 3 2 2 3 2 6 2 6" xfId="8166"/>
    <cellStyle name="Normal 3 2 3 2 2 3 2 6 3" xfId="8167"/>
    <cellStyle name="Normal 3 2 3 2 2 3 2 6 3 2" xfId="8168"/>
    <cellStyle name="Normal 3 2 3 2 2 3 2 6 4" xfId="8169"/>
    <cellStyle name="Normal 3 2 3 2 2 3 2 6 5" xfId="8170"/>
    <cellStyle name="Normal 3 2 3 2 2 3 2 6 6" xfId="8171"/>
    <cellStyle name="Normal 3 2 3 2 2 3 2 6 7" xfId="8172"/>
    <cellStyle name="Normal 3 2 3 2 2 3 2 6 8" xfId="8173"/>
    <cellStyle name="Normal 3 2 3 2 2 3 2 7" xfId="8174"/>
    <cellStyle name="Normal 3 2 3 2 2 3 2 7 2" xfId="8175"/>
    <cellStyle name="Normal 3 2 3 2 2 3 2 7 3" xfId="8176"/>
    <cellStyle name="Normal 3 2 3 2 2 3 2 7 4" xfId="8177"/>
    <cellStyle name="Normal 3 2 3 2 2 3 2 7 5" xfId="8178"/>
    <cellStyle name="Normal 3 2 3 2 2 3 2 7 6" xfId="8179"/>
    <cellStyle name="Normal 3 2 3 2 2 3 2 8" xfId="8180"/>
    <cellStyle name="Normal 3 2 3 2 2 3 2 9" xfId="8181"/>
    <cellStyle name="Normal 3 2 3 2 2 3 3" xfId="8182"/>
    <cellStyle name="Normal 3 2 3 2 2 3 3 2" xfId="8183"/>
    <cellStyle name="Normal 3 2 3 2 2 3 3 2 2" xfId="8184"/>
    <cellStyle name="Normal 3 2 3 2 2 3 3 2 2 2" xfId="8185"/>
    <cellStyle name="Normal 3 2 3 2 2 3 3 2 2 3" xfId="8186"/>
    <cellStyle name="Normal 3 2 3 2 2 3 3 2 2 4" xfId="8187"/>
    <cellStyle name="Normal 3 2 3 2 2 3 3 2 2 5" xfId="8188"/>
    <cellStyle name="Normal 3 2 3 2 2 3 3 2 2 6" xfId="8189"/>
    <cellStyle name="Normal 3 2 3 2 2 3 3 2 3" xfId="8190"/>
    <cellStyle name="Normal 3 2 3 2 2 3 3 2 3 2" xfId="8191"/>
    <cellStyle name="Normal 3 2 3 2 2 3 3 2 4" xfId="8192"/>
    <cellStyle name="Normal 3 2 3 2 2 3 3 2 5" xfId="8193"/>
    <cellStyle name="Normal 3 2 3 2 2 3 3 2 6" xfId="8194"/>
    <cellStyle name="Normal 3 2 3 2 2 3 3 2 7" xfId="8195"/>
    <cellStyle name="Normal 3 2 3 2 2 3 3 2 8" xfId="8196"/>
    <cellStyle name="Normal 3 2 3 2 2 3 3 3" xfId="8197"/>
    <cellStyle name="Normal 3 2 3 2 2 3 3 3 2" xfId="8198"/>
    <cellStyle name="Normal 3 2 3 2 2 3 3 3 3" xfId="8199"/>
    <cellStyle name="Normal 3 2 3 2 2 3 3 3 4" xfId="8200"/>
    <cellStyle name="Normal 3 2 3 2 2 3 3 3 5" xfId="8201"/>
    <cellStyle name="Normal 3 2 3 2 2 3 3 3 6" xfId="8202"/>
    <cellStyle name="Normal 3 2 3 2 2 3 3 4" xfId="8203"/>
    <cellStyle name="Normal 3 2 3 2 2 3 3 5" xfId="8204"/>
    <cellStyle name="Normal 3 2 3 2 2 3 3 6" xfId="8205"/>
    <cellStyle name="Normal 3 2 3 2 2 3 3 7" xfId="8206"/>
    <cellStyle name="Normal 3 2 3 2 2 3 3 8" xfId="8207"/>
    <cellStyle name="Normal 3 2 3 2 2 3 4" xfId="8208"/>
    <cellStyle name="Normal 3 2 3 2 2 3 4 2" xfId="8209"/>
    <cellStyle name="Normal 3 2 3 2 2 3 4 2 2" xfId="8210"/>
    <cellStyle name="Normal 3 2 3 2 2 3 4 2 2 2" xfId="8211"/>
    <cellStyle name="Normal 3 2 3 2 2 3 4 2 2 3" xfId="8212"/>
    <cellStyle name="Normal 3 2 3 2 2 3 4 2 2 4" xfId="8213"/>
    <cellStyle name="Normal 3 2 3 2 2 3 4 2 2 5" xfId="8214"/>
    <cellStyle name="Normal 3 2 3 2 2 3 4 2 2 6" xfId="8215"/>
    <cellStyle name="Normal 3 2 3 2 2 3 4 2 3" xfId="8216"/>
    <cellStyle name="Normal 3 2 3 2 2 3 4 2 3 2" xfId="8217"/>
    <cellStyle name="Normal 3 2 3 2 2 3 4 2 4" xfId="8218"/>
    <cellStyle name="Normal 3 2 3 2 2 3 4 2 5" xfId="8219"/>
    <cellStyle name="Normal 3 2 3 2 2 3 4 2 6" xfId="8220"/>
    <cellStyle name="Normal 3 2 3 2 2 3 4 2 7" xfId="8221"/>
    <cellStyle name="Normal 3 2 3 2 2 3 4 2 8" xfId="8222"/>
    <cellStyle name="Normal 3 2 3 2 2 3 4 3" xfId="8223"/>
    <cellStyle name="Normal 3 2 3 2 2 3 4 3 2" xfId="8224"/>
    <cellStyle name="Normal 3 2 3 2 2 3 4 3 3" xfId="8225"/>
    <cellStyle name="Normal 3 2 3 2 2 3 4 3 4" xfId="8226"/>
    <cellStyle name="Normal 3 2 3 2 2 3 4 3 5" xfId="8227"/>
    <cellStyle name="Normal 3 2 3 2 2 3 4 3 6" xfId="8228"/>
    <cellStyle name="Normal 3 2 3 2 2 3 4 4" xfId="8229"/>
    <cellStyle name="Normal 3 2 3 2 2 3 4 5" xfId="8230"/>
    <cellStyle name="Normal 3 2 3 2 2 3 4 6" xfId="8231"/>
    <cellStyle name="Normal 3 2 3 2 2 3 4 7" xfId="8232"/>
    <cellStyle name="Normal 3 2 3 2 2 3 4 8" xfId="8233"/>
    <cellStyle name="Normal 3 2 3 2 2 3 5" xfId="8234"/>
    <cellStyle name="Normal 3 2 3 2 2 3 5 2" xfId="8235"/>
    <cellStyle name="Normal 3 2 3 2 2 3 5 2 2" xfId="8236"/>
    <cellStyle name="Normal 3 2 3 2 2 3 5 2 2 2" xfId="8237"/>
    <cellStyle name="Normal 3 2 3 2 2 3 5 2 2 3" xfId="8238"/>
    <cellStyle name="Normal 3 2 3 2 2 3 5 2 2 4" xfId="8239"/>
    <cellStyle name="Normal 3 2 3 2 2 3 5 2 2 5" xfId="8240"/>
    <cellStyle name="Normal 3 2 3 2 2 3 5 2 2 6" xfId="8241"/>
    <cellStyle name="Normal 3 2 3 2 2 3 5 2 3" xfId="8242"/>
    <cellStyle name="Normal 3 2 3 2 2 3 5 2 3 2" xfId="8243"/>
    <cellStyle name="Normal 3 2 3 2 2 3 5 2 4" xfId="8244"/>
    <cellStyle name="Normal 3 2 3 2 2 3 5 2 5" xfId="8245"/>
    <cellStyle name="Normal 3 2 3 2 2 3 5 2 6" xfId="8246"/>
    <cellStyle name="Normal 3 2 3 2 2 3 5 2 7" xfId="8247"/>
    <cellStyle name="Normal 3 2 3 2 2 3 5 2 8" xfId="8248"/>
    <cellStyle name="Normal 3 2 3 2 2 3 5 3" xfId="8249"/>
    <cellStyle name="Normal 3 2 3 2 2 3 5 3 2" xfId="8250"/>
    <cellStyle name="Normal 3 2 3 2 2 3 5 3 3" xfId="8251"/>
    <cellStyle name="Normal 3 2 3 2 2 3 5 3 4" xfId="8252"/>
    <cellStyle name="Normal 3 2 3 2 2 3 5 3 5" xfId="8253"/>
    <cellStyle name="Normal 3 2 3 2 2 3 5 3 6" xfId="8254"/>
    <cellStyle name="Normal 3 2 3 2 2 3 5 4" xfId="8255"/>
    <cellStyle name="Normal 3 2 3 2 2 3 5 5" xfId="8256"/>
    <cellStyle name="Normal 3 2 3 2 2 3 5 6" xfId="8257"/>
    <cellStyle name="Normal 3 2 3 2 2 3 5 7" xfId="8258"/>
    <cellStyle name="Normal 3 2 3 2 2 3 5 8" xfId="8259"/>
    <cellStyle name="Normal 3 2 3 2 2 3 6" xfId="8260"/>
    <cellStyle name="Normal 3 2 3 2 2 3 6 2" xfId="8261"/>
    <cellStyle name="Normal 3 2 3 2 2 3 6 2 2" xfId="8262"/>
    <cellStyle name="Normal 3 2 3 2 2 3 6 2 2 2" xfId="8263"/>
    <cellStyle name="Normal 3 2 3 2 2 3 6 2 2 3" xfId="8264"/>
    <cellStyle name="Normal 3 2 3 2 2 3 6 2 2 4" xfId="8265"/>
    <cellStyle name="Normal 3 2 3 2 2 3 6 2 2 5" xfId="8266"/>
    <cellStyle name="Normal 3 2 3 2 2 3 6 2 2 6" xfId="8267"/>
    <cellStyle name="Normal 3 2 3 2 2 3 6 2 3" xfId="8268"/>
    <cellStyle name="Normal 3 2 3 2 2 3 6 2 3 2" xfId="8269"/>
    <cellStyle name="Normal 3 2 3 2 2 3 6 2 4" xfId="8270"/>
    <cellStyle name="Normal 3 2 3 2 2 3 6 2 5" xfId="8271"/>
    <cellStyle name="Normal 3 2 3 2 2 3 6 2 6" xfId="8272"/>
    <cellStyle name="Normal 3 2 3 2 2 3 6 2 7" xfId="8273"/>
    <cellStyle name="Normal 3 2 3 2 2 3 6 2 8" xfId="8274"/>
    <cellStyle name="Normal 3 2 3 2 2 3 6 3" xfId="8275"/>
    <cellStyle name="Normal 3 2 3 2 2 3 6 3 2" xfId="8276"/>
    <cellStyle name="Normal 3 2 3 2 2 3 6 3 3" xfId="8277"/>
    <cellStyle name="Normal 3 2 3 2 2 3 6 3 4" xfId="8278"/>
    <cellStyle name="Normal 3 2 3 2 2 3 6 3 5" xfId="8279"/>
    <cellStyle name="Normal 3 2 3 2 2 3 6 3 6" xfId="8280"/>
    <cellStyle name="Normal 3 2 3 2 2 3 6 4" xfId="8281"/>
    <cellStyle name="Normal 3 2 3 2 2 3 6 5" xfId="8282"/>
    <cellStyle name="Normal 3 2 3 2 2 3 6 6" xfId="8283"/>
    <cellStyle name="Normal 3 2 3 2 2 3 6 7" xfId="8284"/>
    <cellStyle name="Normal 3 2 3 2 2 3 6 8" xfId="8285"/>
    <cellStyle name="Normal 3 2 3 2 2 3 7" xfId="8286"/>
    <cellStyle name="Normal 3 2 3 2 2 3 7 2" xfId="8287"/>
    <cellStyle name="Normal 3 2 3 2 2 3 7 2 2" xfId="8288"/>
    <cellStyle name="Normal 3 2 3 2 2 3 7 2 3" xfId="8289"/>
    <cellStyle name="Normal 3 2 3 2 2 3 7 2 4" xfId="8290"/>
    <cellStyle name="Normal 3 2 3 2 2 3 7 2 5" xfId="8291"/>
    <cellStyle name="Normal 3 2 3 2 2 3 7 2 6" xfId="8292"/>
    <cellStyle name="Normal 3 2 3 2 2 3 7 3" xfId="8293"/>
    <cellStyle name="Normal 3 2 3 2 2 3 7 3 2" xfId="8294"/>
    <cellStyle name="Normal 3 2 3 2 2 3 7 4" xfId="8295"/>
    <cellStyle name="Normal 3 2 3 2 2 3 7 5" xfId="8296"/>
    <cellStyle name="Normal 3 2 3 2 2 3 7 6" xfId="8297"/>
    <cellStyle name="Normal 3 2 3 2 2 3 7 7" xfId="8298"/>
    <cellStyle name="Normal 3 2 3 2 2 3 7 8" xfId="8299"/>
    <cellStyle name="Normal 3 2 3 2 2 3 8" xfId="8300"/>
    <cellStyle name="Normal 3 2 3 2 2 3 8 2" xfId="8301"/>
    <cellStyle name="Normal 3 2 3 2 2 3 8 3" xfId="8302"/>
    <cellStyle name="Normal 3 2 3 2 2 3 8 4" xfId="8303"/>
    <cellStyle name="Normal 3 2 3 2 2 3 8 5" xfId="8304"/>
    <cellStyle name="Normal 3 2 3 2 2 3 8 6" xfId="8305"/>
    <cellStyle name="Normal 3 2 3 2 2 3 9" xfId="8306"/>
    <cellStyle name="Normal 3 2 3 2 2 4" xfId="8307"/>
    <cellStyle name="Normal 3 2 3 2 2 4 10" xfId="8308"/>
    <cellStyle name="Normal 3 2 3 2 2 4 11" xfId="8309"/>
    <cellStyle name="Normal 3 2 3 2 2 4 12" xfId="8310"/>
    <cellStyle name="Normal 3 2 3 2 2 4 2" xfId="8311"/>
    <cellStyle name="Normal 3 2 3 2 2 4 2 2" xfId="8312"/>
    <cellStyle name="Normal 3 2 3 2 2 4 2 2 2" xfId="8313"/>
    <cellStyle name="Normal 3 2 3 2 2 4 2 2 2 2" xfId="8314"/>
    <cellStyle name="Normal 3 2 3 2 2 4 2 2 2 3" xfId="8315"/>
    <cellStyle name="Normal 3 2 3 2 2 4 2 2 2 4" xfId="8316"/>
    <cellStyle name="Normal 3 2 3 2 2 4 2 2 2 5" xfId="8317"/>
    <cellStyle name="Normal 3 2 3 2 2 4 2 2 2 6" xfId="8318"/>
    <cellStyle name="Normal 3 2 3 2 2 4 2 2 3" xfId="8319"/>
    <cellStyle name="Normal 3 2 3 2 2 4 2 2 3 2" xfId="8320"/>
    <cellStyle name="Normal 3 2 3 2 2 4 2 2 4" xfId="8321"/>
    <cellStyle name="Normal 3 2 3 2 2 4 2 2 5" xfId="8322"/>
    <cellStyle name="Normal 3 2 3 2 2 4 2 2 6" xfId="8323"/>
    <cellStyle name="Normal 3 2 3 2 2 4 2 2 7" xfId="8324"/>
    <cellStyle name="Normal 3 2 3 2 2 4 2 2 8" xfId="8325"/>
    <cellStyle name="Normal 3 2 3 2 2 4 2 3" xfId="8326"/>
    <cellStyle name="Normal 3 2 3 2 2 4 2 3 2" xfId="8327"/>
    <cellStyle name="Normal 3 2 3 2 2 4 2 3 3" xfId="8328"/>
    <cellStyle name="Normal 3 2 3 2 2 4 2 3 4" xfId="8329"/>
    <cellStyle name="Normal 3 2 3 2 2 4 2 3 5" xfId="8330"/>
    <cellStyle name="Normal 3 2 3 2 2 4 2 3 6" xfId="8331"/>
    <cellStyle name="Normal 3 2 3 2 2 4 2 4" xfId="8332"/>
    <cellStyle name="Normal 3 2 3 2 2 4 2 5" xfId="8333"/>
    <cellStyle name="Normal 3 2 3 2 2 4 2 6" xfId="8334"/>
    <cellStyle name="Normal 3 2 3 2 2 4 2 7" xfId="8335"/>
    <cellStyle name="Normal 3 2 3 2 2 4 2 8" xfId="8336"/>
    <cellStyle name="Normal 3 2 3 2 2 4 3" xfId="8337"/>
    <cellStyle name="Normal 3 2 3 2 2 4 3 2" xfId="8338"/>
    <cellStyle name="Normal 3 2 3 2 2 4 3 2 2" xfId="8339"/>
    <cellStyle name="Normal 3 2 3 2 2 4 3 2 2 2" xfId="8340"/>
    <cellStyle name="Normal 3 2 3 2 2 4 3 2 2 3" xfId="8341"/>
    <cellStyle name="Normal 3 2 3 2 2 4 3 2 2 4" xfId="8342"/>
    <cellStyle name="Normal 3 2 3 2 2 4 3 2 2 5" xfId="8343"/>
    <cellStyle name="Normal 3 2 3 2 2 4 3 2 2 6" xfId="8344"/>
    <cellStyle name="Normal 3 2 3 2 2 4 3 2 3" xfId="8345"/>
    <cellStyle name="Normal 3 2 3 2 2 4 3 2 3 2" xfId="8346"/>
    <cellStyle name="Normal 3 2 3 2 2 4 3 2 4" xfId="8347"/>
    <cellStyle name="Normal 3 2 3 2 2 4 3 2 5" xfId="8348"/>
    <cellStyle name="Normal 3 2 3 2 2 4 3 2 6" xfId="8349"/>
    <cellStyle name="Normal 3 2 3 2 2 4 3 2 7" xfId="8350"/>
    <cellStyle name="Normal 3 2 3 2 2 4 3 2 8" xfId="8351"/>
    <cellStyle name="Normal 3 2 3 2 2 4 3 3" xfId="8352"/>
    <cellStyle name="Normal 3 2 3 2 2 4 3 3 2" xfId="8353"/>
    <cellStyle name="Normal 3 2 3 2 2 4 3 3 3" xfId="8354"/>
    <cellStyle name="Normal 3 2 3 2 2 4 3 3 4" xfId="8355"/>
    <cellStyle name="Normal 3 2 3 2 2 4 3 3 5" xfId="8356"/>
    <cellStyle name="Normal 3 2 3 2 2 4 3 3 6" xfId="8357"/>
    <cellStyle name="Normal 3 2 3 2 2 4 3 4" xfId="8358"/>
    <cellStyle name="Normal 3 2 3 2 2 4 3 5" xfId="8359"/>
    <cellStyle name="Normal 3 2 3 2 2 4 3 6" xfId="8360"/>
    <cellStyle name="Normal 3 2 3 2 2 4 3 7" xfId="8361"/>
    <cellStyle name="Normal 3 2 3 2 2 4 3 8" xfId="8362"/>
    <cellStyle name="Normal 3 2 3 2 2 4 4" xfId="8363"/>
    <cellStyle name="Normal 3 2 3 2 2 4 4 2" xfId="8364"/>
    <cellStyle name="Normal 3 2 3 2 2 4 4 2 2" xfId="8365"/>
    <cellStyle name="Normal 3 2 3 2 2 4 4 2 2 2" xfId="8366"/>
    <cellStyle name="Normal 3 2 3 2 2 4 4 2 2 3" xfId="8367"/>
    <cellStyle name="Normal 3 2 3 2 2 4 4 2 2 4" xfId="8368"/>
    <cellStyle name="Normal 3 2 3 2 2 4 4 2 2 5" xfId="8369"/>
    <cellStyle name="Normal 3 2 3 2 2 4 4 2 2 6" xfId="8370"/>
    <cellStyle name="Normal 3 2 3 2 2 4 4 2 3" xfId="8371"/>
    <cellStyle name="Normal 3 2 3 2 2 4 4 2 3 2" xfId="8372"/>
    <cellStyle name="Normal 3 2 3 2 2 4 4 2 4" xfId="8373"/>
    <cellStyle name="Normal 3 2 3 2 2 4 4 2 5" xfId="8374"/>
    <cellStyle name="Normal 3 2 3 2 2 4 4 2 6" xfId="8375"/>
    <cellStyle name="Normal 3 2 3 2 2 4 4 2 7" xfId="8376"/>
    <cellStyle name="Normal 3 2 3 2 2 4 4 2 8" xfId="8377"/>
    <cellStyle name="Normal 3 2 3 2 2 4 4 3" xfId="8378"/>
    <cellStyle name="Normal 3 2 3 2 2 4 4 3 2" xfId="8379"/>
    <cellStyle name="Normal 3 2 3 2 2 4 4 3 3" xfId="8380"/>
    <cellStyle name="Normal 3 2 3 2 2 4 4 3 4" xfId="8381"/>
    <cellStyle name="Normal 3 2 3 2 2 4 4 3 5" xfId="8382"/>
    <cellStyle name="Normal 3 2 3 2 2 4 4 3 6" xfId="8383"/>
    <cellStyle name="Normal 3 2 3 2 2 4 4 4" xfId="8384"/>
    <cellStyle name="Normal 3 2 3 2 2 4 4 5" xfId="8385"/>
    <cellStyle name="Normal 3 2 3 2 2 4 4 6" xfId="8386"/>
    <cellStyle name="Normal 3 2 3 2 2 4 4 7" xfId="8387"/>
    <cellStyle name="Normal 3 2 3 2 2 4 4 8" xfId="8388"/>
    <cellStyle name="Normal 3 2 3 2 2 4 5" xfId="8389"/>
    <cellStyle name="Normal 3 2 3 2 2 4 5 2" xfId="8390"/>
    <cellStyle name="Normal 3 2 3 2 2 4 5 2 2" xfId="8391"/>
    <cellStyle name="Normal 3 2 3 2 2 4 5 2 2 2" xfId="8392"/>
    <cellStyle name="Normal 3 2 3 2 2 4 5 2 2 3" xfId="8393"/>
    <cellStyle name="Normal 3 2 3 2 2 4 5 2 2 4" xfId="8394"/>
    <cellStyle name="Normal 3 2 3 2 2 4 5 2 2 5" xfId="8395"/>
    <cellStyle name="Normal 3 2 3 2 2 4 5 2 2 6" xfId="8396"/>
    <cellStyle name="Normal 3 2 3 2 2 4 5 2 3" xfId="8397"/>
    <cellStyle name="Normal 3 2 3 2 2 4 5 2 3 2" xfId="8398"/>
    <cellStyle name="Normal 3 2 3 2 2 4 5 2 4" xfId="8399"/>
    <cellStyle name="Normal 3 2 3 2 2 4 5 2 5" xfId="8400"/>
    <cellStyle name="Normal 3 2 3 2 2 4 5 2 6" xfId="8401"/>
    <cellStyle name="Normal 3 2 3 2 2 4 5 2 7" xfId="8402"/>
    <cellStyle name="Normal 3 2 3 2 2 4 5 2 8" xfId="8403"/>
    <cellStyle name="Normal 3 2 3 2 2 4 5 3" xfId="8404"/>
    <cellStyle name="Normal 3 2 3 2 2 4 5 3 2" xfId="8405"/>
    <cellStyle name="Normal 3 2 3 2 2 4 5 3 3" xfId="8406"/>
    <cellStyle name="Normal 3 2 3 2 2 4 5 3 4" xfId="8407"/>
    <cellStyle name="Normal 3 2 3 2 2 4 5 3 5" xfId="8408"/>
    <cellStyle name="Normal 3 2 3 2 2 4 5 3 6" xfId="8409"/>
    <cellStyle name="Normal 3 2 3 2 2 4 5 4" xfId="8410"/>
    <cellStyle name="Normal 3 2 3 2 2 4 5 5" xfId="8411"/>
    <cellStyle name="Normal 3 2 3 2 2 4 5 6" xfId="8412"/>
    <cellStyle name="Normal 3 2 3 2 2 4 5 7" xfId="8413"/>
    <cellStyle name="Normal 3 2 3 2 2 4 5 8" xfId="8414"/>
    <cellStyle name="Normal 3 2 3 2 2 4 6" xfId="8415"/>
    <cellStyle name="Normal 3 2 3 2 2 4 6 2" xfId="8416"/>
    <cellStyle name="Normal 3 2 3 2 2 4 6 2 2" xfId="8417"/>
    <cellStyle name="Normal 3 2 3 2 2 4 6 2 3" xfId="8418"/>
    <cellStyle name="Normal 3 2 3 2 2 4 6 2 4" xfId="8419"/>
    <cellStyle name="Normal 3 2 3 2 2 4 6 2 5" xfId="8420"/>
    <cellStyle name="Normal 3 2 3 2 2 4 6 2 6" xfId="8421"/>
    <cellStyle name="Normal 3 2 3 2 2 4 6 3" xfId="8422"/>
    <cellStyle name="Normal 3 2 3 2 2 4 6 3 2" xfId="8423"/>
    <cellStyle name="Normal 3 2 3 2 2 4 6 4" xfId="8424"/>
    <cellStyle name="Normal 3 2 3 2 2 4 6 5" xfId="8425"/>
    <cellStyle name="Normal 3 2 3 2 2 4 6 6" xfId="8426"/>
    <cellStyle name="Normal 3 2 3 2 2 4 6 7" xfId="8427"/>
    <cellStyle name="Normal 3 2 3 2 2 4 6 8" xfId="8428"/>
    <cellStyle name="Normal 3 2 3 2 2 4 7" xfId="8429"/>
    <cellStyle name="Normal 3 2 3 2 2 4 7 2" xfId="8430"/>
    <cellStyle name="Normal 3 2 3 2 2 4 7 3" xfId="8431"/>
    <cellStyle name="Normal 3 2 3 2 2 4 7 4" xfId="8432"/>
    <cellStyle name="Normal 3 2 3 2 2 4 7 5" xfId="8433"/>
    <cellStyle name="Normal 3 2 3 2 2 4 7 6" xfId="8434"/>
    <cellStyle name="Normal 3 2 3 2 2 4 8" xfId="8435"/>
    <cellStyle name="Normal 3 2 3 2 2 4 9" xfId="8436"/>
    <cellStyle name="Normal 3 2 3 2 2 5" xfId="8437"/>
    <cellStyle name="Normal 3 2 3 2 2 5 2" xfId="8438"/>
    <cellStyle name="Normal 3 2 3 2 2 5 2 2" xfId="8439"/>
    <cellStyle name="Normal 3 2 3 2 2 5 2 2 2" xfId="8440"/>
    <cellStyle name="Normal 3 2 3 2 2 5 2 2 3" xfId="8441"/>
    <cellStyle name="Normal 3 2 3 2 2 5 2 2 4" xfId="8442"/>
    <cellStyle name="Normal 3 2 3 2 2 5 2 2 5" xfId="8443"/>
    <cellStyle name="Normal 3 2 3 2 2 5 2 2 6" xfId="8444"/>
    <cellStyle name="Normal 3 2 3 2 2 5 2 3" xfId="8445"/>
    <cellStyle name="Normal 3 2 3 2 2 5 2 3 2" xfId="8446"/>
    <cellStyle name="Normal 3 2 3 2 2 5 2 4" xfId="8447"/>
    <cellStyle name="Normal 3 2 3 2 2 5 2 5" xfId="8448"/>
    <cellStyle name="Normal 3 2 3 2 2 5 2 6" xfId="8449"/>
    <cellStyle name="Normal 3 2 3 2 2 5 2 7" xfId="8450"/>
    <cellStyle name="Normal 3 2 3 2 2 5 2 8" xfId="8451"/>
    <cellStyle name="Normal 3 2 3 2 2 5 3" xfId="8452"/>
    <cellStyle name="Normal 3 2 3 2 2 5 3 2" xfId="8453"/>
    <cellStyle name="Normal 3 2 3 2 2 5 3 3" xfId="8454"/>
    <cellStyle name="Normal 3 2 3 2 2 5 3 4" xfId="8455"/>
    <cellStyle name="Normal 3 2 3 2 2 5 3 5" xfId="8456"/>
    <cellStyle name="Normal 3 2 3 2 2 5 3 6" xfId="8457"/>
    <cellStyle name="Normal 3 2 3 2 2 5 4" xfId="8458"/>
    <cellStyle name="Normal 3 2 3 2 2 5 5" xfId="8459"/>
    <cellStyle name="Normal 3 2 3 2 2 5 6" xfId="8460"/>
    <cellStyle name="Normal 3 2 3 2 2 5 7" xfId="8461"/>
    <cellStyle name="Normal 3 2 3 2 2 5 8" xfId="8462"/>
    <cellStyle name="Normal 3 2 3 2 2 6" xfId="8463"/>
    <cellStyle name="Normal 3 2 3 2 2 6 2" xfId="8464"/>
    <cellStyle name="Normal 3 2 3 2 2 6 2 2" xfId="8465"/>
    <cellStyle name="Normal 3 2 3 2 2 6 2 2 2" xfId="8466"/>
    <cellStyle name="Normal 3 2 3 2 2 6 2 2 3" xfId="8467"/>
    <cellStyle name="Normal 3 2 3 2 2 6 2 2 4" xfId="8468"/>
    <cellStyle name="Normal 3 2 3 2 2 6 2 2 5" xfId="8469"/>
    <cellStyle name="Normal 3 2 3 2 2 6 2 2 6" xfId="8470"/>
    <cellStyle name="Normal 3 2 3 2 2 6 2 3" xfId="8471"/>
    <cellStyle name="Normal 3 2 3 2 2 6 2 3 2" xfId="8472"/>
    <cellStyle name="Normal 3 2 3 2 2 6 2 4" xfId="8473"/>
    <cellStyle name="Normal 3 2 3 2 2 6 2 5" xfId="8474"/>
    <cellStyle name="Normal 3 2 3 2 2 6 2 6" xfId="8475"/>
    <cellStyle name="Normal 3 2 3 2 2 6 2 7" xfId="8476"/>
    <cellStyle name="Normal 3 2 3 2 2 6 2 8" xfId="8477"/>
    <cellStyle name="Normal 3 2 3 2 2 6 3" xfId="8478"/>
    <cellStyle name="Normal 3 2 3 2 2 6 3 2" xfId="8479"/>
    <cellStyle name="Normal 3 2 3 2 2 6 3 3" xfId="8480"/>
    <cellStyle name="Normal 3 2 3 2 2 6 3 4" xfId="8481"/>
    <cellStyle name="Normal 3 2 3 2 2 6 3 5" xfId="8482"/>
    <cellStyle name="Normal 3 2 3 2 2 6 3 6" xfId="8483"/>
    <cellStyle name="Normal 3 2 3 2 2 6 4" xfId="8484"/>
    <cellStyle name="Normal 3 2 3 2 2 6 5" xfId="8485"/>
    <cellStyle name="Normal 3 2 3 2 2 6 6" xfId="8486"/>
    <cellStyle name="Normal 3 2 3 2 2 6 7" xfId="8487"/>
    <cellStyle name="Normal 3 2 3 2 2 6 8" xfId="8488"/>
    <cellStyle name="Normal 3 2 3 2 2 7" xfId="8489"/>
    <cellStyle name="Normal 3 2 3 2 2 7 2" xfId="8490"/>
    <cellStyle name="Normal 3 2 3 2 2 7 2 2" xfId="8491"/>
    <cellStyle name="Normal 3 2 3 2 2 7 2 2 2" xfId="8492"/>
    <cellStyle name="Normal 3 2 3 2 2 7 2 2 3" xfId="8493"/>
    <cellStyle name="Normal 3 2 3 2 2 7 2 2 4" xfId="8494"/>
    <cellStyle name="Normal 3 2 3 2 2 7 2 2 5" xfId="8495"/>
    <cellStyle name="Normal 3 2 3 2 2 7 2 2 6" xfId="8496"/>
    <cellStyle name="Normal 3 2 3 2 2 7 2 3" xfId="8497"/>
    <cellStyle name="Normal 3 2 3 2 2 7 2 3 2" xfId="8498"/>
    <cellStyle name="Normal 3 2 3 2 2 7 2 4" xfId="8499"/>
    <cellStyle name="Normal 3 2 3 2 2 7 2 5" xfId="8500"/>
    <cellStyle name="Normal 3 2 3 2 2 7 2 6" xfId="8501"/>
    <cellStyle name="Normal 3 2 3 2 2 7 2 7" xfId="8502"/>
    <cellStyle name="Normal 3 2 3 2 2 7 2 8" xfId="8503"/>
    <cellStyle name="Normal 3 2 3 2 2 7 3" xfId="8504"/>
    <cellStyle name="Normal 3 2 3 2 2 7 3 2" xfId="8505"/>
    <cellStyle name="Normal 3 2 3 2 2 7 3 3" xfId="8506"/>
    <cellStyle name="Normal 3 2 3 2 2 7 3 4" xfId="8507"/>
    <cellStyle name="Normal 3 2 3 2 2 7 3 5" xfId="8508"/>
    <cellStyle name="Normal 3 2 3 2 2 7 3 6" xfId="8509"/>
    <cellStyle name="Normal 3 2 3 2 2 7 4" xfId="8510"/>
    <cellStyle name="Normal 3 2 3 2 2 7 5" xfId="8511"/>
    <cellStyle name="Normal 3 2 3 2 2 7 6" xfId="8512"/>
    <cellStyle name="Normal 3 2 3 2 2 7 7" xfId="8513"/>
    <cellStyle name="Normal 3 2 3 2 2 7 8" xfId="8514"/>
    <cellStyle name="Normal 3 2 3 2 2 8" xfId="8515"/>
    <cellStyle name="Normal 3 2 3 2 2 8 2" xfId="8516"/>
    <cellStyle name="Normal 3 2 3 2 2 8 2 2" xfId="8517"/>
    <cellStyle name="Normal 3 2 3 2 2 8 2 2 2" xfId="8518"/>
    <cellStyle name="Normal 3 2 3 2 2 8 2 2 3" xfId="8519"/>
    <cellStyle name="Normal 3 2 3 2 2 8 2 2 4" xfId="8520"/>
    <cellStyle name="Normal 3 2 3 2 2 8 2 2 5" xfId="8521"/>
    <cellStyle name="Normal 3 2 3 2 2 8 2 2 6" xfId="8522"/>
    <cellStyle name="Normal 3 2 3 2 2 8 2 3" xfId="8523"/>
    <cellStyle name="Normal 3 2 3 2 2 8 2 3 2" xfId="8524"/>
    <cellStyle name="Normal 3 2 3 2 2 8 2 4" xfId="8525"/>
    <cellStyle name="Normal 3 2 3 2 2 8 2 5" xfId="8526"/>
    <cellStyle name="Normal 3 2 3 2 2 8 2 6" xfId="8527"/>
    <cellStyle name="Normal 3 2 3 2 2 8 2 7" xfId="8528"/>
    <cellStyle name="Normal 3 2 3 2 2 8 2 8" xfId="8529"/>
    <cellStyle name="Normal 3 2 3 2 2 8 3" xfId="8530"/>
    <cellStyle name="Normal 3 2 3 2 2 8 3 2" xfId="8531"/>
    <cellStyle name="Normal 3 2 3 2 2 8 3 3" xfId="8532"/>
    <cellStyle name="Normal 3 2 3 2 2 8 3 4" xfId="8533"/>
    <cellStyle name="Normal 3 2 3 2 2 8 3 5" xfId="8534"/>
    <cellStyle name="Normal 3 2 3 2 2 8 3 6" xfId="8535"/>
    <cellStyle name="Normal 3 2 3 2 2 8 4" xfId="8536"/>
    <cellStyle name="Normal 3 2 3 2 2 8 5" xfId="8537"/>
    <cellStyle name="Normal 3 2 3 2 2 8 6" xfId="8538"/>
    <cellStyle name="Normal 3 2 3 2 2 8 7" xfId="8539"/>
    <cellStyle name="Normal 3 2 3 2 2 8 8" xfId="8540"/>
    <cellStyle name="Normal 3 2 3 2 2 9" xfId="8541"/>
    <cellStyle name="Normal 3 2 3 2 2 9 2" xfId="8542"/>
    <cellStyle name="Normal 3 2 3 2 2 9 2 2" xfId="8543"/>
    <cellStyle name="Normal 3 2 3 2 2 9 2 3" xfId="8544"/>
    <cellStyle name="Normal 3 2 3 2 2 9 2 4" xfId="8545"/>
    <cellStyle name="Normal 3 2 3 2 2 9 2 5" xfId="8546"/>
    <cellStyle name="Normal 3 2 3 2 2 9 2 6" xfId="8547"/>
    <cellStyle name="Normal 3 2 3 2 2 9 3" xfId="8548"/>
    <cellStyle name="Normal 3 2 3 2 2 9 3 2" xfId="8549"/>
    <cellStyle name="Normal 3 2 3 2 2 9 4" xfId="8550"/>
    <cellStyle name="Normal 3 2 3 2 2 9 5" xfId="8551"/>
    <cellStyle name="Normal 3 2 3 2 2 9 6" xfId="8552"/>
    <cellStyle name="Normal 3 2 3 2 2 9 7" xfId="8553"/>
    <cellStyle name="Normal 3 2 3 2 2 9 8" xfId="8554"/>
    <cellStyle name="Normal 3 2 3 2 3" xfId="8555"/>
    <cellStyle name="Normal 3 2 3 2 3 10" xfId="8556"/>
    <cellStyle name="Normal 3 2 3 2 3 11" xfId="8557"/>
    <cellStyle name="Normal 3 2 3 2 3 12" xfId="8558"/>
    <cellStyle name="Normal 3 2 3 2 3 13" xfId="8559"/>
    <cellStyle name="Normal 3 2 3 2 3 2" xfId="8560"/>
    <cellStyle name="Normal 3 2 3 2 3 2 10" xfId="8561"/>
    <cellStyle name="Normal 3 2 3 2 3 2 11" xfId="8562"/>
    <cellStyle name="Normal 3 2 3 2 3 2 12" xfId="8563"/>
    <cellStyle name="Normal 3 2 3 2 3 2 2" xfId="8564"/>
    <cellStyle name="Normal 3 2 3 2 3 2 2 2" xfId="8565"/>
    <cellStyle name="Normal 3 2 3 2 3 2 2 2 2" xfId="8566"/>
    <cellStyle name="Normal 3 2 3 2 3 2 2 2 2 2" xfId="8567"/>
    <cellStyle name="Normal 3 2 3 2 3 2 2 2 2 3" xfId="8568"/>
    <cellStyle name="Normal 3 2 3 2 3 2 2 2 2 4" xfId="8569"/>
    <cellStyle name="Normal 3 2 3 2 3 2 2 2 2 5" xfId="8570"/>
    <cellStyle name="Normal 3 2 3 2 3 2 2 2 2 6" xfId="8571"/>
    <cellStyle name="Normal 3 2 3 2 3 2 2 2 3" xfId="8572"/>
    <cellStyle name="Normal 3 2 3 2 3 2 2 2 3 2" xfId="8573"/>
    <cellStyle name="Normal 3 2 3 2 3 2 2 2 4" xfId="8574"/>
    <cellStyle name="Normal 3 2 3 2 3 2 2 2 5" xfId="8575"/>
    <cellStyle name="Normal 3 2 3 2 3 2 2 2 6" xfId="8576"/>
    <cellStyle name="Normal 3 2 3 2 3 2 2 2 7" xfId="8577"/>
    <cellStyle name="Normal 3 2 3 2 3 2 2 2 8" xfId="8578"/>
    <cellStyle name="Normal 3 2 3 2 3 2 2 3" xfId="8579"/>
    <cellStyle name="Normal 3 2 3 2 3 2 2 3 2" xfId="8580"/>
    <cellStyle name="Normal 3 2 3 2 3 2 2 3 3" xfId="8581"/>
    <cellStyle name="Normal 3 2 3 2 3 2 2 3 4" xfId="8582"/>
    <cellStyle name="Normal 3 2 3 2 3 2 2 3 5" xfId="8583"/>
    <cellStyle name="Normal 3 2 3 2 3 2 2 3 6" xfId="8584"/>
    <cellStyle name="Normal 3 2 3 2 3 2 2 4" xfId="8585"/>
    <cellStyle name="Normal 3 2 3 2 3 2 2 5" xfId="8586"/>
    <cellStyle name="Normal 3 2 3 2 3 2 2 6" xfId="8587"/>
    <cellStyle name="Normal 3 2 3 2 3 2 2 7" xfId="8588"/>
    <cellStyle name="Normal 3 2 3 2 3 2 2 8" xfId="8589"/>
    <cellStyle name="Normal 3 2 3 2 3 2 3" xfId="8590"/>
    <cellStyle name="Normal 3 2 3 2 3 2 3 2" xfId="8591"/>
    <cellStyle name="Normal 3 2 3 2 3 2 3 2 2" xfId="8592"/>
    <cellStyle name="Normal 3 2 3 2 3 2 3 2 2 2" xfId="8593"/>
    <cellStyle name="Normal 3 2 3 2 3 2 3 2 2 3" xfId="8594"/>
    <cellStyle name="Normal 3 2 3 2 3 2 3 2 2 4" xfId="8595"/>
    <cellStyle name="Normal 3 2 3 2 3 2 3 2 2 5" xfId="8596"/>
    <cellStyle name="Normal 3 2 3 2 3 2 3 2 2 6" xfId="8597"/>
    <cellStyle name="Normal 3 2 3 2 3 2 3 2 3" xfId="8598"/>
    <cellStyle name="Normal 3 2 3 2 3 2 3 2 3 2" xfId="8599"/>
    <cellStyle name="Normal 3 2 3 2 3 2 3 2 4" xfId="8600"/>
    <cellStyle name="Normal 3 2 3 2 3 2 3 2 5" xfId="8601"/>
    <cellStyle name="Normal 3 2 3 2 3 2 3 2 6" xfId="8602"/>
    <cellStyle name="Normal 3 2 3 2 3 2 3 2 7" xfId="8603"/>
    <cellStyle name="Normal 3 2 3 2 3 2 3 2 8" xfId="8604"/>
    <cellStyle name="Normal 3 2 3 2 3 2 3 3" xfId="8605"/>
    <cellStyle name="Normal 3 2 3 2 3 2 3 3 2" xfId="8606"/>
    <cellStyle name="Normal 3 2 3 2 3 2 3 3 3" xfId="8607"/>
    <cellStyle name="Normal 3 2 3 2 3 2 3 3 4" xfId="8608"/>
    <cellStyle name="Normal 3 2 3 2 3 2 3 3 5" xfId="8609"/>
    <cellStyle name="Normal 3 2 3 2 3 2 3 3 6" xfId="8610"/>
    <cellStyle name="Normal 3 2 3 2 3 2 3 4" xfId="8611"/>
    <cellStyle name="Normal 3 2 3 2 3 2 3 5" xfId="8612"/>
    <cellStyle name="Normal 3 2 3 2 3 2 3 6" xfId="8613"/>
    <cellStyle name="Normal 3 2 3 2 3 2 3 7" xfId="8614"/>
    <cellStyle name="Normal 3 2 3 2 3 2 3 8" xfId="8615"/>
    <cellStyle name="Normal 3 2 3 2 3 2 4" xfId="8616"/>
    <cellStyle name="Normal 3 2 3 2 3 2 4 2" xfId="8617"/>
    <cellStyle name="Normal 3 2 3 2 3 2 4 2 2" xfId="8618"/>
    <cellStyle name="Normal 3 2 3 2 3 2 4 2 2 2" xfId="8619"/>
    <cellStyle name="Normal 3 2 3 2 3 2 4 2 2 3" xfId="8620"/>
    <cellStyle name="Normal 3 2 3 2 3 2 4 2 2 4" xfId="8621"/>
    <cellStyle name="Normal 3 2 3 2 3 2 4 2 2 5" xfId="8622"/>
    <cellStyle name="Normal 3 2 3 2 3 2 4 2 2 6" xfId="8623"/>
    <cellStyle name="Normal 3 2 3 2 3 2 4 2 3" xfId="8624"/>
    <cellStyle name="Normal 3 2 3 2 3 2 4 2 3 2" xfId="8625"/>
    <cellStyle name="Normal 3 2 3 2 3 2 4 2 4" xfId="8626"/>
    <cellStyle name="Normal 3 2 3 2 3 2 4 2 5" xfId="8627"/>
    <cellStyle name="Normal 3 2 3 2 3 2 4 2 6" xfId="8628"/>
    <cellStyle name="Normal 3 2 3 2 3 2 4 2 7" xfId="8629"/>
    <cellStyle name="Normal 3 2 3 2 3 2 4 2 8" xfId="8630"/>
    <cellStyle name="Normal 3 2 3 2 3 2 4 3" xfId="8631"/>
    <cellStyle name="Normal 3 2 3 2 3 2 4 3 2" xfId="8632"/>
    <cellStyle name="Normal 3 2 3 2 3 2 4 3 3" xfId="8633"/>
    <cellStyle name="Normal 3 2 3 2 3 2 4 3 4" xfId="8634"/>
    <cellStyle name="Normal 3 2 3 2 3 2 4 3 5" xfId="8635"/>
    <cellStyle name="Normal 3 2 3 2 3 2 4 3 6" xfId="8636"/>
    <cellStyle name="Normal 3 2 3 2 3 2 4 4" xfId="8637"/>
    <cellStyle name="Normal 3 2 3 2 3 2 4 5" xfId="8638"/>
    <cellStyle name="Normal 3 2 3 2 3 2 4 6" xfId="8639"/>
    <cellStyle name="Normal 3 2 3 2 3 2 4 7" xfId="8640"/>
    <cellStyle name="Normal 3 2 3 2 3 2 4 8" xfId="8641"/>
    <cellStyle name="Normal 3 2 3 2 3 2 5" xfId="8642"/>
    <cellStyle name="Normal 3 2 3 2 3 2 5 2" xfId="8643"/>
    <cellStyle name="Normal 3 2 3 2 3 2 5 2 2" xfId="8644"/>
    <cellStyle name="Normal 3 2 3 2 3 2 5 2 2 2" xfId="8645"/>
    <cellStyle name="Normal 3 2 3 2 3 2 5 2 2 3" xfId="8646"/>
    <cellStyle name="Normal 3 2 3 2 3 2 5 2 2 4" xfId="8647"/>
    <cellStyle name="Normal 3 2 3 2 3 2 5 2 2 5" xfId="8648"/>
    <cellStyle name="Normal 3 2 3 2 3 2 5 2 2 6" xfId="8649"/>
    <cellStyle name="Normal 3 2 3 2 3 2 5 2 3" xfId="8650"/>
    <cellStyle name="Normal 3 2 3 2 3 2 5 2 3 2" xfId="8651"/>
    <cellStyle name="Normal 3 2 3 2 3 2 5 2 4" xfId="8652"/>
    <cellStyle name="Normal 3 2 3 2 3 2 5 2 5" xfId="8653"/>
    <cellStyle name="Normal 3 2 3 2 3 2 5 2 6" xfId="8654"/>
    <cellStyle name="Normal 3 2 3 2 3 2 5 2 7" xfId="8655"/>
    <cellStyle name="Normal 3 2 3 2 3 2 5 2 8" xfId="8656"/>
    <cellStyle name="Normal 3 2 3 2 3 2 5 3" xfId="8657"/>
    <cellStyle name="Normal 3 2 3 2 3 2 5 3 2" xfId="8658"/>
    <cellStyle name="Normal 3 2 3 2 3 2 5 3 3" xfId="8659"/>
    <cellStyle name="Normal 3 2 3 2 3 2 5 3 4" xfId="8660"/>
    <cellStyle name="Normal 3 2 3 2 3 2 5 3 5" xfId="8661"/>
    <cellStyle name="Normal 3 2 3 2 3 2 5 3 6" xfId="8662"/>
    <cellStyle name="Normal 3 2 3 2 3 2 5 4" xfId="8663"/>
    <cellStyle name="Normal 3 2 3 2 3 2 5 5" xfId="8664"/>
    <cellStyle name="Normal 3 2 3 2 3 2 5 6" xfId="8665"/>
    <cellStyle name="Normal 3 2 3 2 3 2 5 7" xfId="8666"/>
    <cellStyle name="Normal 3 2 3 2 3 2 5 8" xfId="8667"/>
    <cellStyle name="Normal 3 2 3 2 3 2 6" xfId="8668"/>
    <cellStyle name="Normal 3 2 3 2 3 2 6 2" xfId="8669"/>
    <cellStyle name="Normal 3 2 3 2 3 2 6 2 2" xfId="8670"/>
    <cellStyle name="Normal 3 2 3 2 3 2 6 2 3" xfId="8671"/>
    <cellStyle name="Normal 3 2 3 2 3 2 6 2 4" xfId="8672"/>
    <cellStyle name="Normal 3 2 3 2 3 2 6 2 5" xfId="8673"/>
    <cellStyle name="Normal 3 2 3 2 3 2 6 2 6" xfId="8674"/>
    <cellStyle name="Normal 3 2 3 2 3 2 6 3" xfId="8675"/>
    <cellStyle name="Normal 3 2 3 2 3 2 6 3 2" xfId="8676"/>
    <cellStyle name="Normal 3 2 3 2 3 2 6 4" xfId="8677"/>
    <cellStyle name="Normal 3 2 3 2 3 2 6 5" xfId="8678"/>
    <cellStyle name="Normal 3 2 3 2 3 2 6 6" xfId="8679"/>
    <cellStyle name="Normal 3 2 3 2 3 2 6 7" xfId="8680"/>
    <cellStyle name="Normal 3 2 3 2 3 2 6 8" xfId="8681"/>
    <cellStyle name="Normal 3 2 3 2 3 2 7" xfId="8682"/>
    <cellStyle name="Normal 3 2 3 2 3 2 7 2" xfId="8683"/>
    <cellStyle name="Normal 3 2 3 2 3 2 7 3" xfId="8684"/>
    <cellStyle name="Normal 3 2 3 2 3 2 7 4" xfId="8685"/>
    <cellStyle name="Normal 3 2 3 2 3 2 7 5" xfId="8686"/>
    <cellStyle name="Normal 3 2 3 2 3 2 7 6" xfId="8687"/>
    <cellStyle name="Normal 3 2 3 2 3 2 8" xfId="8688"/>
    <cellStyle name="Normal 3 2 3 2 3 2 9" xfId="8689"/>
    <cellStyle name="Normal 3 2 3 2 3 3" xfId="8690"/>
    <cellStyle name="Normal 3 2 3 2 3 3 2" xfId="8691"/>
    <cellStyle name="Normal 3 2 3 2 3 3 2 2" xfId="8692"/>
    <cellStyle name="Normal 3 2 3 2 3 3 2 2 2" xfId="8693"/>
    <cellStyle name="Normal 3 2 3 2 3 3 2 2 3" xfId="8694"/>
    <cellStyle name="Normal 3 2 3 2 3 3 2 2 4" xfId="8695"/>
    <cellStyle name="Normal 3 2 3 2 3 3 2 2 5" xfId="8696"/>
    <cellStyle name="Normal 3 2 3 2 3 3 2 2 6" xfId="8697"/>
    <cellStyle name="Normal 3 2 3 2 3 3 2 3" xfId="8698"/>
    <cellStyle name="Normal 3 2 3 2 3 3 2 3 2" xfId="8699"/>
    <cellStyle name="Normal 3 2 3 2 3 3 2 4" xfId="8700"/>
    <cellStyle name="Normal 3 2 3 2 3 3 2 5" xfId="8701"/>
    <cellStyle name="Normal 3 2 3 2 3 3 2 6" xfId="8702"/>
    <cellStyle name="Normal 3 2 3 2 3 3 2 7" xfId="8703"/>
    <cellStyle name="Normal 3 2 3 2 3 3 2 8" xfId="8704"/>
    <cellStyle name="Normal 3 2 3 2 3 3 3" xfId="8705"/>
    <cellStyle name="Normal 3 2 3 2 3 3 3 2" xfId="8706"/>
    <cellStyle name="Normal 3 2 3 2 3 3 3 3" xfId="8707"/>
    <cellStyle name="Normal 3 2 3 2 3 3 3 4" xfId="8708"/>
    <cellStyle name="Normal 3 2 3 2 3 3 3 5" xfId="8709"/>
    <cellStyle name="Normal 3 2 3 2 3 3 3 6" xfId="8710"/>
    <cellStyle name="Normal 3 2 3 2 3 3 4" xfId="8711"/>
    <cellStyle name="Normal 3 2 3 2 3 3 5" xfId="8712"/>
    <cellStyle name="Normal 3 2 3 2 3 3 6" xfId="8713"/>
    <cellStyle name="Normal 3 2 3 2 3 3 7" xfId="8714"/>
    <cellStyle name="Normal 3 2 3 2 3 3 8" xfId="8715"/>
    <cellStyle name="Normal 3 2 3 2 3 4" xfId="8716"/>
    <cellStyle name="Normal 3 2 3 2 3 4 2" xfId="8717"/>
    <cellStyle name="Normal 3 2 3 2 3 4 2 2" xfId="8718"/>
    <cellStyle name="Normal 3 2 3 2 3 4 2 2 2" xfId="8719"/>
    <cellStyle name="Normal 3 2 3 2 3 4 2 2 3" xfId="8720"/>
    <cellStyle name="Normal 3 2 3 2 3 4 2 2 4" xfId="8721"/>
    <cellStyle name="Normal 3 2 3 2 3 4 2 2 5" xfId="8722"/>
    <cellStyle name="Normal 3 2 3 2 3 4 2 2 6" xfId="8723"/>
    <cellStyle name="Normal 3 2 3 2 3 4 2 3" xfId="8724"/>
    <cellStyle name="Normal 3 2 3 2 3 4 2 3 2" xfId="8725"/>
    <cellStyle name="Normal 3 2 3 2 3 4 2 4" xfId="8726"/>
    <cellStyle name="Normal 3 2 3 2 3 4 2 5" xfId="8727"/>
    <cellStyle name="Normal 3 2 3 2 3 4 2 6" xfId="8728"/>
    <cellStyle name="Normal 3 2 3 2 3 4 2 7" xfId="8729"/>
    <cellStyle name="Normal 3 2 3 2 3 4 2 8" xfId="8730"/>
    <cellStyle name="Normal 3 2 3 2 3 4 3" xfId="8731"/>
    <cellStyle name="Normal 3 2 3 2 3 4 3 2" xfId="8732"/>
    <cellStyle name="Normal 3 2 3 2 3 4 3 3" xfId="8733"/>
    <cellStyle name="Normal 3 2 3 2 3 4 3 4" xfId="8734"/>
    <cellStyle name="Normal 3 2 3 2 3 4 3 5" xfId="8735"/>
    <cellStyle name="Normal 3 2 3 2 3 4 3 6" xfId="8736"/>
    <cellStyle name="Normal 3 2 3 2 3 4 4" xfId="8737"/>
    <cellStyle name="Normal 3 2 3 2 3 4 5" xfId="8738"/>
    <cellStyle name="Normal 3 2 3 2 3 4 6" xfId="8739"/>
    <cellStyle name="Normal 3 2 3 2 3 4 7" xfId="8740"/>
    <cellStyle name="Normal 3 2 3 2 3 4 8" xfId="8741"/>
    <cellStyle name="Normal 3 2 3 2 3 5" xfId="8742"/>
    <cellStyle name="Normal 3 2 3 2 3 5 2" xfId="8743"/>
    <cellStyle name="Normal 3 2 3 2 3 5 2 2" xfId="8744"/>
    <cellStyle name="Normal 3 2 3 2 3 5 2 2 2" xfId="8745"/>
    <cellStyle name="Normal 3 2 3 2 3 5 2 2 3" xfId="8746"/>
    <cellStyle name="Normal 3 2 3 2 3 5 2 2 4" xfId="8747"/>
    <cellStyle name="Normal 3 2 3 2 3 5 2 2 5" xfId="8748"/>
    <cellStyle name="Normal 3 2 3 2 3 5 2 2 6" xfId="8749"/>
    <cellStyle name="Normal 3 2 3 2 3 5 2 3" xfId="8750"/>
    <cellStyle name="Normal 3 2 3 2 3 5 2 3 2" xfId="8751"/>
    <cellStyle name="Normal 3 2 3 2 3 5 2 4" xfId="8752"/>
    <cellStyle name="Normal 3 2 3 2 3 5 2 5" xfId="8753"/>
    <cellStyle name="Normal 3 2 3 2 3 5 2 6" xfId="8754"/>
    <cellStyle name="Normal 3 2 3 2 3 5 2 7" xfId="8755"/>
    <cellStyle name="Normal 3 2 3 2 3 5 2 8" xfId="8756"/>
    <cellStyle name="Normal 3 2 3 2 3 5 3" xfId="8757"/>
    <cellStyle name="Normal 3 2 3 2 3 5 3 2" xfId="8758"/>
    <cellStyle name="Normal 3 2 3 2 3 5 3 3" xfId="8759"/>
    <cellStyle name="Normal 3 2 3 2 3 5 3 4" xfId="8760"/>
    <cellStyle name="Normal 3 2 3 2 3 5 3 5" xfId="8761"/>
    <cellStyle name="Normal 3 2 3 2 3 5 3 6" xfId="8762"/>
    <cellStyle name="Normal 3 2 3 2 3 5 4" xfId="8763"/>
    <cellStyle name="Normal 3 2 3 2 3 5 5" xfId="8764"/>
    <cellStyle name="Normal 3 2 3 2 3 5 6" xfId="8765"/>
    <cellStyle name="Normal 3 2 3 2 3 5 7" xfId="8766"/>
    <cellStyle name="Normal 3 2 3 2 3 5 8" xfId="8767"/>
    <cellStyle name="Normal 3 2 3 2 3 6" xfId="8768"/>
    <cellStyle name="Normal 3 2 3 2 3 6 2" xfId="8769"/>
    <cellStyle name="Normal 3 2 3 2 3 6 2 2" xfId="8770"/>
    <cellStyle name="Normal 3 2 3 2 3 6 2 2 2" xfId="8771"/>
    <cellStyle name="Normal 3 2 3 2 3 6 2 2 3" xfId="8772"/>
    <cellStyle name="Normal 3 2 3 2 3 6 2 2 4" xfId="8773"/>
    <cellStyle name="Normal 3 2 3 2 3 6 2 2 5" xfId="8774"/>
    <cellStyle name="Normal 3 2 3 2 3 6 2 2 6" xfId="8775"/>
    <cellStyle name="Normal 3 2 3 2 3 6 2 3" xfId="8776"/>
    <cellStyle name="Normal 3 2 3 2 3 6 2 3 2" xfId="8777"/>
    <cellStyle name="Normal 3 2 3 2 3 6 2 4" xfId="8778"/>
    <cellStyle name="Normal 3 2 3 2 3 6 2 5" xfId="8779"/>
    <cellStyle name="Normal 3 2 3 2 3 6 2 6" xfId="8780"/>
    <cellStyle name="Normal 3 2 3 2 3 6 2 7" xfId="8781"/>
    <cellStyle name="Normal 3 2 3 2 3 6 2 8" xfId="8782"/>
    <cellStyle name="Normal 3 2 3 2 3 6 3" xfId="8783"/>
    <cellStyle name="Normal 3 2 3 2 3 6 3 2" xfId="8784"/>
    <cellStyle name="Normal 3 2 3 2 3 6 3 3" xfId="8785"/>
    <cellStyle name="Normal 3 2 3 2 3 6 3 4" xfId="8786"/>
    <cellStyle name="Normal 3 2 3 2 3 6 3 5" xfId="8787"/>
    <cellStyle name="Normal 3 2 3 2 3 6 3 6" xfId="8788"/>
    <cellStyle name="Normal 3 2 3 2 3 6 4" xfId="8789"/>
    <cellStyle name="Normal 3 2 3 2 3 6 5" xfId="8790"/>
    <cellStyle name="Normal 3 2 3 2 3 6 6" xfId="8791"/>
    <cellStyle name="Normal 3 2 3 2 3 6 7" xfId="8792"/>
    <cellStyle name="Normal 3 2 3 2 3 6 8" xfId="8793"/>
    <cellStyle name="Normal 3 2 3 2 3 7" xfId="8794"/>
    <cellStyle name="Normal 3 2 3 2 3 7 2" xfId="8795"/>
    <cellStyle name="Normal 3 2 3 2 3 7 2 2" xfId="8796"/>
    <cellStyle name="Normal 3 2 3 2 3 7 2 3" xfId="8797"/>
    <cellStyle name="Normal 3 2 3 2 3 7 2 4" xfId="8798"/>
    <cellStyle name="Normal 3 2 3 2 3 7 2 5" xfId="8799"/>
    <cellStyle name="Normal 3 2 3 2 3 7 2 6" xfId="8800"/>
    <cellStyle name="Normal 3 2 3 2 3 7 3" xfId="8801"/>
    <cellStyle name="Normal 3 2 3 2 3 7 3 2" xfId="8802"/>
    <cellStyle name="Normal 3 2 3 2 3 7 4" xfId="8803"/>
    <cellStyle name="Normal 3 2 3 2 3 7 5" xfId="8804"/>
    <cellStyle name="Normal 3 2 3 2 3 7 6" xfId="8805"/>
    <cellStyle name="Normal 3 2 3 2 3 7 7" xfId="8806"/>
    <cellStyle name="Normal 3 2 3 2 3 7 8" xfId="8807"/>
    <cellStyle name="Normal 3 2 3 2 3 8" xfId="8808"/>
    <cellStyle name="Normal 3 2 3 2 3 8 2" xfId="8809"/>
    <cellStyle name="Normal 3 2 3 2 3 8 3" xfId="8810"/>
    <cellStyle name="Normal 3 2 3 2 3 8 4" xfId="8811"/>
    <cellStyle name="Normal 3 2 3 2 3 8 5" xfId="8812"/>
    <cellStyle name="Normal 3 2 3 2 3 8 6" xfId="8813"/>
    <cellStyle name="Normal 3 2 3 2 3 9" xfId="8814"/>
    <cellStyle name="Normal 3 2 3 2 4" xfId="8815"/>
    <cellStyle name="Normal 3 2 3 2 4 10" xfId="8816"/>
    <cellStyle name="Normal 3 2 3 2 4 11" xfId="8817"/>
    <cellStyle name="Normal 3 2 3 2 4 12" xfId="8818"/>
    <cellStyle name="Normal 3 2 3 2 4 13" xfId="8819"/>
    <cellStyle name="Normal 3 2 3 2 4 2" xfId="8820"/>
    <cellStyle name="Normal 3 2 3 2 4 2 10" xfId="8821"/>
    <cellStyle name="Normal 3 2 3 2 4 2 11" xfId="8822"/>
    <cellStyle name="Normal 3 2 3 2 4 2 12" xfId="8823"/>
    <cellStyle name="Normal 3 2 3 2 4 2 2" xfId="8824"/>
    <cellStyle name="Normal 3 2 3 2 4 2 2 2" xfId="8825"/>
    <cellStyle name="Normal 3 2 3 2 4 2 2 2 2" xfId="8826"/>
    <cellStyle name="Normal 3 2 3 2 4 2 2 2 2 2" xfId="8827"/>
    <cellStyle name="Normal 3 2 3 2 4 2 2 2 2 3" xfId="8828"/>
    <cellStyle name="Normal 3 2 3 2 4 2 2 2 2 4" xfId="8829"/>
    <cellStyle name="Normal 3 2 3 2 4 2 2 2 2 5" xfId="8830"/>
    <cellStyle name="Normal 3 2 3 2 4 2 2 2 2 6" xfId="8831"/>
    <cellStyle name="Normal 3 2 3 2 4 2 2 2 3" xfId="8832"/>
    <cellStyle name="Normal 3 2 3 2 4 2 2 2 3 2" xfId="8833"/>
    <cellStyle name="Normal 3 2 3 2 4 2 2 2 4" xfId="8834"/>
    <cellStyle name="Normal 3 2 3 2 4 2 2 2 5" xfId="8835"/>
    <cellStyle name="Normal 3 2 3 2 4 2 2 2 6" xfId="8836"/>
    <cellStyle name="Normal 3 2 3 2 4 2 2 2 7" xfId="8837"/>
    <cellStyle name="Normal 3 2 3 2 4 2 2 2 8" xfId="8838"/>
    <cellStyle name="Normal 3 2 3 2 4 2 2 3" xfId="8839"/>
    <cellStyle name="Normal 3 2 3 2 4 2 2 3 2" xfId="8840"/>
    <cellStyle name="Normal 3 2 3 2 4 2 2 3 3" xfId="8841"/>
    <cellStyle name="Normal 3 2 3 2 4 2 2 3 4" xfId="8842"/>
    <cellStyle name="Normal 3 2 3 2 4 2 2 3 5" xfId="8843"/>
    <cellStyle name="Normal 3 2 3 2 4 2 2 3 6" xfId="8844"/>
    <cellStyle name="Normal 3 2 3 2 4 2 2 4" xfId="8845"/>
    <cellStyle name="Normal 3 2 3 2 4 2 2 5" xfId="8846"/>
    <cellStyle name="Normal 3 2 3 2 4 2 2 6" xfId="8847"/>
    <cellStyle name="Normal 3 2 3 2 4 2 2 7" xfId="8848"/>
    <cellStyle name="Normal 3 2 3 2 4 2 2 8" xfId="8849"/>
    <cellStyle name="Normal 3 2 3 2 4 2 3" xfId="8850"/>
    <cellStyle name="Normal 3 2 3 2 4 2 3 2" xfId="8851"/>
    <cellStyle name="Normal 3 2 3 2 4 2 3 2 2" xfId="8852"/>
    <cellStyle name="Normal 3 2 3 2 4 2 3 2 2 2" xfId="8853"/>
    <cellStyle name="Normal 3 2 3 2 4 2 3 2 2 3" xfId="8854"/>
    <cellStyle name="Normal 3 2 3 2 4 2 3 2 2 4" xfId="8855"/>
    <cellStyle name="Normal 3 2 3 2 4 2 3 2 2 5" xfId="8856"/>
    <cellStyle name="Normal 3 2 3 2 4 2 3 2 2 6" xfId="8857"/>
    <cellStyle name="Normal 3 2 3 2 4 2 3 2 3" xfId="8858"/>
    <cellStyle name="Normal 3 2 3 2 4 2 3 2 3 2" xfId="8859"/>
    <cellStyle name="Normal 3 2 3 2 4 2 3 2 4" xfId="8860"/>
    <cellStyle name="Normal 3 2 3 2 4 2 3 2 5" xfId="8861"/>
    <cellStyle name="Normal 3 2 3 2 4 2 3 2 6" xfId="8862"/>
    <cellStyle name="Normal 3 2 3 2 4 2 3 2 7" xfId="8863"/>
    <cellStyle name="Normal 3 2 3 2 4 2 3 2 8" xfId="8864"/>
    <cellStyle name="Normal 3 2 3 2 4 2 3 3" xfId="8865"/>
    <cellStyle name="Normal 3 2 3 2 4 2 3 3 2" xfId="8866"/>
    <cellStyle name="Normal 3 2 3 2 4 2 3 3 3" xfId="8867"/>
    <cellStyle name="Normal 3 2 3 2 4 2 3 3 4" xfId="8868"/>
    <cellStyle name="Normal 3 2 3 2 4 2 3 3 5" xfId="8869"/>
    <cellStyle name="Normal 3 2 3 2 4 2 3 3 6" xfId="8870"/>
    <cellStyle name="Normal 3 2 3 2 4 2 3 4" xfId="8871"/>
    <cellStyle name="Normal 3 2 3 2 4 2 3 5" xfId="8872"/>
    <cellStyle name="Normal 3 2 3 2 4 2 3 6" xfId="8873"/>
    <cellStyle name="Normal 3 2 3 2 4 2 3 7" xfId="8874"/>
    <cellStyle name="Normal 3 2 3 2 4 2 3 8" xfId="8875"/>
    <cellStyle name="Normal 3 2 3 2 4 2 4" xfId="8876"/>
    <cellStyle name="Normal 3 2 3 2 4 2 4 2" xfId="8877"/>
    <cellStyle name="Normal 3 2 3 2 4 2 4 2 2" xfId="8878"/>
    <cellStyle name="Normal 3 2 3 2 4 2 4 2 2 2" xfId="8879"/>
    <cellStyle name="Normal 3 2 3 2 4 2 4 2 2 3" xfId="8880"/>
    <cellStyle name="Normal 3 2 3 2 4 2 4 2 2 4" xfId="8881"/>
    <cellStyle name="Normal 3 2 3 2 4 2 4 2 2 5" xfId="8882"/>
    <cellStyle name="Normal 3 2 3 2 4 2 4 2 2 6" xfId="8883"/>
    <cellStyle name="Normal 3 2 3 2 4 2 4 2 3" xfId="8884"/>
    <cellStyle name="Normal 3 2 3 2 4 2 4 2 3 2" xfId="8885"/>
    <cellStyle name="Normal 3 2 3 2 4 2 4 2 4" xfId="8886"/>
    <cellStyle name="Normal 3 2 3 2 4 2 4 2 5" xfId="8887"/>
    <cellStyle name="Normal 3 2 3 2 4 2 4 2 6" xfId="8888"/>
    <cellStyle name="Normal 3 2 3 2 4 2 4 2 7" xfId="8889"/>
    <cellStyle name="Normal 3 2 3 2 4 2 4 2 8" xfId="8890"/>
    <cellStyle name="Normal 3 2 3 2 4 2 4 3" xfId="8891"/>
    <cellStyle name="Normal 3 2 3 2 4 2 4 3 2" xfId="8892"/>
    <cellStyle name="Normal 3 2 3 2 4 2 4 3 3" xfId="8893"/>
    <cellStyle name="Normal 3 2 3 2 4 2 4 3 4" xfId="8894"/>
    <cellStyle name="Normal 3 2 3 2 4 2 4 3 5" xfId="8895"/>
    <cellStyle name="Normal 3 2 3 2 4 2 4 3 6" xfId="8896"/>
    <cellStyle name="Normal 3 2 3 2 4 2 4 4" xfId="8897"/>
    <cellStyle name="Normal 3 2 3 2 4 2 4 5" xfId="8898"/>
    <cellStyle name="Normal 3 2 3 2 4 2 4 6" xfId="8899"/>
    <cellStyle name="Normal 3 2 3 2 4 2 4 7" xfId="8900"/>
    <cellStyle name="Normal 3 2 3 2 4 2 4 8" xfId="8901"/>
    <cellStyle name="Normal 3 2 3 2 4 2 5" xfId="8902"/>
    <cellStyle name="Normal 3 2 3 2 4 2 5 2" xfId="8903"/>
    <cellStyle name="Normal 3 2 3 2 4 2 5 2 2" xfId="8904"/>
    <cellStyle name="Normal 3 2 3 2 4 2 5 2 2 2" xfId="8905"/>
    <cellStyle name="Normal 3 2 3 2 4 2 5 2 2 3" xfId="8906"/>
    <cellStyle name="Normal 3 2 3 2 4 2 5 2 2 4" xfId="8907"/>
    <cellStyle name="Normal 3 2 3 2 4 2 5 2 2 5" xfId="8908"/>
    <cellStyle name="Normal 3 2 3 2 4 2 5 2 2 6" xfId="8909"/>
    <cellStyle name="Normal 3 2 3 2 4 2 5 2 3" xfId="8910"/>
    <cellStyle name="Normal 3 2 3 2 4 2 5 2 3 2" xfId="8911"/>
    <cellStyle name="Normal 3 2 3 2 4 2 5 2 4" xfId="8912"/>
    <cellStyle name="Normal 3 2 3 2 4 2 5 2 5" xfId="8913"/>
    <cellStyle name="Normal 3 2 3 2 4 2 5 2 6" xfId="8914"/>
    <cellStyle name="Normal 3 2 3 2 4 2 5 2 7" xfId="8915"/>
    <cellStyle name="Normal 3 2 3 2 4 2 5 2 8" xfId="8916"/>
    <cellStyle name="Normal 3 2 3 2 4 2 5 3" xfId="8917"/>
    <cellStyle name="Normal 3 2 3 2 4 2 5 3 2" xfId="8918"/>
    <cellStyle name="Normal 3 2 3 2 4 2 5 3 3" xfId="8919"/>
    <cellStyle name="Normal 3 2 3 2 4 2 5 3 4" xfId="8920"/>
    <cellStyle name="Normal 3 2 3 2 4 2 5 3 5" xfId="8921"/>
    <cellStyle name="Normal 3 2 3 2 4 2 5 3 6" xfId="8922"/>
    <cellStyle name="Normal 3 2 3 2 4 2 5 4" xfId="8923"/>
    <cellStyle name="Normal 3 2 3 2 4 2 5 5" xfId="8924"/>
    <cellStyle name="Normal 3 2 3 2 4 2 5 6" xfId="8925"/>
    <cellStyle name="Normal 3 2 3 2 4 2 5 7" xfId="8926"/>
    <cellStyle name="Normal 3 2 3 2 4 2 5 8" xfId="8927"/>
    <cellStyle name="Normal 3 2 3 2 4 2 6" xfId="8928"/>
    <cellStyle name="Normal 3 2 3 2 4 2 6 2" xfId="8929"/>
    <cellStyle name="Normal 3 2 3 2 4 2 6 2 2" xfId="8930"/>
    <cellStyle name="Normal 3 2 3 2 4 2 6 2 3" xfId="8931"/>
    <cellStyle name="Normal 3 2 3 2 4 2 6 2 4" xfId="8932"/>
    <cellStyle name="Normal 3 2 3 2 4 2 6 2 5" xfId="8933"/>
    <cellStyle name="Normal 3 2 3 2 4 2 6 2 6" xfId="8934"/>
    <cellStyle name="Normal 3 2 3 2 4 2 6 3" xfId="8935"/>
    <cellStyle name="Normal 3 2 3 2 4 2 6 3 2" xfId="8936"/>
    <cellStyle name="Normal 3 2 3 2 4 2 6 4" xfId="8937"/>
    <cellStyle name="Normal 3 2 3 2 4 2 6 5" xfId="8938"/>
    <cellStyle name="Normal 3 2 3 2 4 2 6 6" xfId="8939"/>
    <cellStyle name="Normal 3 2 3 2 4 2 6 7" xfId="8940"/>
    <cellStyle name="Normal 3 2 3 2 4 2 6 8" xfId="8941"/>
    <cellStyle name="Normal 3 2 3 2 4 2 7" xfId="8942"/>
    <cellStyle name="Normal 3 2 3 2 4 2 7 2" xfId="8943"/>
    <cellStyle name="Normal 3 2 3 2 4 2 7 3" xfId="8944"/>
    <cellStyle name="Normal 3 2 3 2 4 2 7 4" xfId="8945"/>
    <cellStyle name="Normal 3 2 3 2 4 2 7 5" xfId="8946"/>
    <cellStyle name="Normal 3 2 3 2 4 2 7 6" xfId="8947"/>
    <cellStyle name="Normal 3 2 3 2 4 2 8" xfId="8948"/>
    <cellStyle name="Normal 3 2 3 2 4 2 9" xfId="8949"/>
    <cellStyle name="Normal 3 2 3 2 4 3" xfId="8950"/>
    <cellStyle name="Normal 3 2 3 2 4 3 2" xfId="8951"/>
    <cellStyle name="Normal 3 2 3 2 4 3 2 2" xfId="8952"/>
    <cellStyle name="Normal 3 2 3 2 4 3 2 2 2" xfId="8953"/>
    <cellStyle name="Normal 3 2 3 2 4 3 2 2 3" xfId="8954"/>
    <cellStyle name="Normal 3 2 3 2 4 3 2 2 4" xfId="8955"/>
    <cellStyle name="Normal 3 2 3 2 4 3 2 2 5" xfId="8956"/>
    <cellStyle name="Normal 3 2 3 2 4 3 2 2 6" xfId="8957"/>
    <cellStyle name="Normal 3 2 3 2 4 3 2 3" xfId="8958"/>
    <cellStyle name="Normal 3 2 3 2 4 3 2 3 2" xfId="8959"/>
    <cellStyle name="Normal 3 2 3 2 4 3 2 4" xfId="8960"/>
    <cellStyle name="Normal 3 2 3 2 4 3 2 5" xfId="8961"/>
    <cellStyle name="Normal 3 2 3 2 4 3 2 6" xfId="8962"/>
    <cellStyle name="Normal 3 2 3 2 4 3 2 7" xfId="8963"/>
    <cellStyle name="Normal 3 2 3 2 4 3 2 8" xfId="8964"/>
    <cellStyle name="Normal 3 2 3 2 4 3 3" xfId="8965"/>
    <cellStyle name="Normal 3 2 3 2 4 3 3 2" xfId="8966"/>
    <cellStyle name="Normal 3 2 3 2 4 3 3 3" xfId="8967"/>
    <cellStyle name="Normal 3 2 3 2 4 3 3 4" xfId="8968"/>
    <cellStyle name="Normal 3 2 3 2 4 3 3 5" xfId="8969"/>
    <cellStyle name="Normal 3 2 3 2 4 3 3 6" xfId="8970"/>
    <cellStyle name="Normal 3 2 3 2 4 3 4" xfId="8971"/>
    <cellStyle name="Normal 3 2 3 2 4 3 5" xfId="8972"/>
    <cellStyle name="Normal 3 2 3 2 4 3 6" xfId="8973"/>
    <cellStyle name="Normal 3 2 3 2 4 3 7" xfId="8974"/>
    <cellStyle name="Normal 3 2 3 2 4 3 8" xfId="8975"/>
    <cellStyle name="Normal 3 2 3 2 4 4" xfId="8976"/>
    <cellStyle name="Normal 3 2 3 2 4 4 2" xfId="8977"/>
    <cellStyle name="Normal 3 2 3 2 4 4 2 2" xfId="8978"/>
    <cellStyle name="Normal 3 2 3 2 4 4 2 2 2" xfId="8979"/>
    <cellStyle name="Normal 3 2 3 2 4 4 2 2 3" xfId="8980"/>
    <cellStyle name="Normal 3 2 3 2 4 4 2 2 4" xfId="8981"/>
    <cellStyle name="Normal 3 2 3 2 4 4 2 2 5" xfId="8982"/>
    <cellStyle name="Normal 3 2 3 2 4 4 2 2 6" xfId="8983"/>
    <cellStyle name="Normal 3 2 3 2 4 4 2 3" xfId="8984"/>
    <cellStyle name="Normal 3 2 3 2 4 4 2 3 2" xfId="8985"/>
    <cellStyle name="Normal 3 2 3 2 4 4 2 4" xfId="8986"/>
    <cellStyle name="Normal 3 2 3 2 4 4 2 5" xfId="8987"/>
    <cellStyle name="Normal 3 2 3 2 4 4 2 6" xfId="8988"/>
    <cellStyle name="Normal 3 2 3 2 4 4 2 7" xfId="8989"/>
    <cellStyle name="Normal 3 2 3 2 4 4 2 8" xfId="8990"/>
    <cellStyle name="Normal 3 2 3 2 4 4 3" xfId="8991"/>
    <cellStyle name="Normal 3 2 3 2 4 4 3 2" xfId="8992"/>
    <cellStyle name="Normal 3 2 3 2 4 4 3 3" xfId="8993"/>
    <cellStyle name="Normal 3 2 3 2 4 4 3 4" xfId="8994"/>
    <cellStyle name="Normal 3 2 3 2 4 4 3 5" xfId="8995"/>
    <cellStyle name="Normal 3 2 3 2 4 4 3 6" xfId="8996"/>
    <cellStyle name="Normal 3 2 3 2 4 4 4" xfId="8997"/>
    <cellStyle name="Normal 3 2 3 2 4 4 5" xfId="8998"/>
    <cellStyle name="Normal 3 2 3 2 4 4 6" xfId="8999"/>
    <cellStyle name="Normal 3 2 3 2 4 4 7" xfId="9000"/>
    <cellStyle name="Normal 3 2 3 2 4 4 8" xfId="9001"/>
    <cellStyle name="Normal 3 2 3 2 4 5" xfId="9002"/>
    <cellStyle name="Normal 3 2 3 2 4 5 2" xfId="9003"/>
    <cellStyle name="Normal 3 2 3 2 4 5 2 2" xfId="9004"/>
    <cellStyle name="Normal 3 2 3 2 4 5 2 2 2" xfId="9005"/>
    <cellStyle name="Normal 3 2 3 2 4 5 2 2 3" xfId="9006"/>
    <cellStyle name="Normal 3 2 3 2 4 5 2 2 4" xfId="9007"/>
    <cellStyle name="Normal 3 2 3 2 4 5 2 2 5" xfId="9008"/>
    <cellStyle name="Normal 3 2 3 2 4 5 2 2 6" xfId="9009"/>
    <cellStyle name="Normal 3 2 3 2 4 5 2 3" xfId="9010"/>
    <cellStyle name="Normal 3 2 3 2 4 5 2 3 2" xfId="9011"/>
    <cellStyle name="Normal 3 2 3 2 4 5 2 4" xfId="9012"/>
    <cellStyle name="Normal 3 2 3 2 4 5 2 5" xfId="9013"/>
    <cellStyle name="Normal 3 2 3 2 4 5 2 6" xfId="9014"/>
    <cellStyle name="Normal 3 2 3 2 4 5 2 7" xfId="9015"/>
    <cellStyle name="Normal 3 2 3 2 4 5 2 8" xfId="9016"/>
    <cellStyle name="Normal 3 2 3 2 4 5 3" xfId="9017"/>
    <cellStyle name="Normal 3 2 3 2 4 5 3 2" xfId="9018"/>
    <cellStyle name="Normal 3 2 3 2 4 5 3 3" xfId="9019"/>
    <cellStyle name="Normal 3 2 3 2 4 5 3 4" xfId="9020"/>
    <cellStyle name="Normal 3 2 3 2 4 5 3 5" xfId="9021"/>
    <cellStyle name="Normal 3 2 3 2 4 5 3 6" xfId="9022"/>
    <cellStyle name="Normal 3 2 3 2 4 5 4" xfId="9023"/>
    <cellStyle name="Normal 3 2 3 2 4 5 5" xfId="9024"/>
    <cellStyle name="Normal 3 2 3 2 4 5 6" xfId="9025"/>
    <cellStyle name="Normal 3 2 3 2 4 5 7" xfId="9026"/>
    <cellStyle name="Normal 3 2 3 2 4 5 8" xfId="9027"/>
    <cellStyle name="Normal 3 2 3 2 4 6" xfId="9028"/>
    <cellStyle name="Normal 3 2 3 2 4 6 2" xfId="9029"/>
    <cellStyle name="Normal 3 2 3 2 4 6 2 2" xfId="9030"/>
    <cellStyle name="Normal 3 2 3 2 4 6 2 2 2" xfId="9031"/>
    <cellStyle name="Normal 3 2 3 2 4 6 2 2 3" xfId="9032"/>
    <cellStyle name="Normal 3 2 3 2 4 6 2 2 4" xfId="9033"/>
    <cellStyle name="Normal 3 2 3 2 4 6 2 2 5" xfId="9034"/>
    <cellStyle name="Normal 3 2 3 2 4 6 2 2 6" xfId="9035"/>
    <cellStyle name="Normal 3 2 3 2 4 6 2 3" xfId="9036"/>
    <cellStyle name="Normal 3 2 3 2 4 6 2 3 2" xfId="9037"/>
    <cellStyle name="Normal 3 2 3 2 4 6 2 4" xfId="9038"/>
    <cellStyle name="Normal 3 2 3 2 4 6 2 5" xfId="9039"/>
    <cellStyle name="Normal 3 2 3 2 4 6 2 6" xfId="9040"/>
    <cellStyle name="Normal 3 2 3 2 4 6 2 7" xfId="9041"/>
    <cellStyle name="Normal 3 2 3 2 4 6 2 8" xfId="9042"/>
    <cellStyle name="Normal 3 2 3 2 4 6 3" xfId="9043"/>
    <cellStyle name="Normal 3 2 3 2 4 6 3 2" xfId="9044"/>
    <cellStyle name="Normal 3 2 3 2 4 6 3 3" xfId="9045"/>
    <cellStyle name="Normal 3 2 3 2 4 6 3 4" xfId="9046"/>
    <cellStyle name="Normal 3 2 3 2 4 6 3 5" xfId="9047"/>
    <cellStyle name="Normal 3 2 3 2 4 6 3 6" xfId="9048"/>
    <cellStyle name="Normal 3 2 3 2 4 6 4" xfId="9049"/>
    <cellStyle name="Normal 3 2 3 2 4 6 5" xfId="9050"/>
    <cellStyle name="Normal 3 2 3 2 4 6 6" xfId="9051"/>
    <cellStyle name="Normal 3 2 3 2 4 6 7" xfId="9052"/>
    <cellStyle name="Normal 3 2 3 2 4 6 8" xfId="9053"/>
    <cellStyle name="Normal 3 2 3 2 4 7" xfId="9054"/>
    <cellStyle name="Normal 3 2 3 2 4 7 2" xfId="9055"/>
    <cellStyle name="Normal 3 2 3 2 4 7 2 2" xfId="9056"/>
    <cellStyle name="Normal 3 2 3 2 4 7 2 3" xfId="9057"/>
    <cellStyle name="Normal 3 2 3 2 4 7 2 4" xfId="9058"/>
    <cellStyle name="Normal 3 2 3 2 4 7 2 5" xfId="9059"/>
    <cellStyle name="Normal 3 2 3 2 4 7 2 6" xfId="9060"/>
    <cellStyle name="Normal 3 2 3 2 4 7 3" xfId="9061"/>
    <cellStyle name="Normal 3 2 3 2 4 7 3 2" xfId="9062"/>
    <cellStyle name="Normal 3 2 3 2 4 7 4" xfId="9063"/>
    <cellStyle name="Normal 3 2 3 2 4 7 5" xfId="9064"/>
    <cellStyle name="Normal 3 2 3 2 4 7 6" xfId="9065"/>
    <cellStyle name="Normal 3 2 3 2 4 7 7" xfId="9066"/>
    <cellStyle name="Normal 3 2 3 2 4 7 8" xfId="9067"/>
    <cellStyle name="Normal 3 2 3 2 4 8" xfId="9068"/>
    <cellStyle name="Normal 3 2 3 2 4 8 2" xfId="9069"/>
    <cellStyle name="Normal 3 2 3 2 4 8 3" xfId="9070"/>
    <cellStyle name="Normal 3 2 3 2 4 8 4" xfId="9071"/>
    <cellStyle name="Normal 3 2 3 2 4 8 5" xfId="9072"/>
    <cellStyle name="Normal 3 2 3 2 4 8 6" xfId="9073"/>
    <cellStyle name="Normal 3 2 3 2 4 9" xfId="9074"/>
    <cellStyle name="Normal 3 2 3 2 5" xfId="9075"/>
    <cellStyle name="Normal 3 2 3 2 5 10" xfId="9076"/>
    <cellStyle name="Normal 3 2 3 2 5 11" xfId="9077"/>
    <cellStyle name="Normal 3 2 3 2 5 12" xfId="9078"/>
    <cellStyle name="Normal 3 2 3 2 5 2" xfId="9079"/>
    <cellStyle name="Normal 3 2 3 2 5 2 2" xfId="9080"/>
    <cellStyle name="Normal 3 2 3 2 5 2 2 2" xfId="9081"/>
    <cellStyle name="Normal 3 2 3 2 5 2 2 2 2" xfId="9082"/>
    <cellStyle name="Normal 3 2 3 2 5 2 2 2 3" xfId="9083"/>
    <cellStyle name="Normal 3 2 3 2 5 2 2 2 4" xfId="9084"/>
    <cellStyle name="Normal 3 2 3 2 5 2 2 2 5" xfId="9085"/>
    <cellStyle name="Normal 3 2 3 2 5 2 2 2 6" xfId="9086"/>
    <cellStyle name="Normal 3 2 3 2 5 2 2 3" xfId="9087"/>
    <cellStyle name="Normal 3 2 3 2 5 2 2 3 2" xfId="9088"/>
    <cellStyle name="Normal 3 2 3 2 5 2 2 4" xfId="9089"/>
    <cellStyle name="Normal 3 2 3 2 5 2 2 5" xfId="9090"/>
    <cellStyle name="Normal 3 2 3 2 5 2 2 6" xfId="9091"/>
    <cellStyle name="Normal 3 2 3 2 5 2 2 7" xfId="9092"/>
    <cellStyle name="Normal 3 2 3 2 5 2 2 8" xfId="9093"/>
    <cellStyle name="Normal 3 2 3 2 5 2 3" xfId="9094"/>
    <cellStyle name="Normal 3 2 3 2 5 2 3 2" xfId="9095"/>
    <cellStyle name="Normal 3 2 3 2 5 2 3 3" xfId="9096"/>
    <cellStyle name="Normal 3 2 3 2 5 2 3 4" xfId="9097"/>
    <cellStyle name="Normal 3 2 3 2 5 2 3 5" xfId="9098"/>
    <cellStyle name="Normal 3 2 3 2 5 2 3 6" xfId="9099"/>
    <cellStyle name="Normal 3 2 3 2 5 2 4" xfId="9100"/>
    <cellStyle name="Normal 3 2 3 2 5 2 5" xfId="9101"/>
    <cellStyle name="Normal 3 2 3 2 5 2 6" xfId="9102"/>
    <cellStyle name="Normal 3 2 3 2 5 2 7" xfId="9103"/>
    <cellStyle name="Normal 3 2 3 2 5 2 8" xfId="9104"/>
    <cellStyle name="Normal 3 2 3 2 5 3" xfId="9105"/>
    <cellStyle name="Normal 3 2 3 2 5 3 2" xfId="9106"/>
    <cellStyle name="Normal 3 2 3 2 5 3 2 2" xfId="9107"/>
    <cellStyle name="Normal 3 2 3 2 5 3 2 2 2" xfId="9108"/>
    <cellStyle name="Normal 3 2 3 2 5 3 2 2 3" xfId="9109"/>
    <cellStyle name="Normal 3 2 3 2 5 3 2 2 4" xfId="9110"/>
    <cellStyle name="Normal 3 2 3 2 5 3 2 2 5" xfId="9111"/>
    <cellStyle name="Normal 3 2 3 2 5 3 2 2 6" xfId="9112"/>
    <cellStyle name="Normal 3 2 3 2 5 3 2 3" xfId="9113"/>
    <cellStyle name="Normal 3 2 3 2 5 3 2 3 2" xfId="9114"/>
    <cellStyle name="Normal 3 2 3 2 5 3 2 4" xfId="9115"/>
    <cellStyle name="Normal 3 2 3 2 5 3 2 5" xfId="9116"/>
    <cellStyle name="Normal 3 2 3 2 5 3 2 6" xfId="9117"/>
    <cellStyle name="Normal 3 2 3 2 5 3 2 7" xfId="9118"/>
    <cellStyle name="Normal 3 2 3 2 5 3 2 8" xfId="9119"/>
    <cellStyle name="Normal 3 2 3 2 5 3 3" xfId="9120"/>
    <cellStyle name="Normal 3 2 3 2 5 3 3 2" xfId="9121"/>
    <cellStyle name="Normal 3 2 3 2 5 3 3 3" xfId="9122"/>
    <cellStyle name="Normal 3 2 3 2 5 3 3 4" xfId="9123"/>
    <cellStyle name="Normal 3 2 3 2 5 3 3 5" xfId="9124"/>
    <cellStyle name="Normal 3 2 3 2 5 3 3 6" xfId="9125"/>
    <cellStyle name="Normal 3 2 3 2 5 3 4" xfId="9126"/>
    <cellStyle name="Normal 3 2 3 2 5 3 5" xfId="9127"/>
    <cellStyle name="Normal 3 2 3 2 5 3 6" xfId="9128"/>
    <cellStyle name="Normal 3 2 3 2 5 3 7" xfId="9129"/>
    <cellStyle name="Normal 3 2 3 2 5 3 8" xfId="9130"/>
    <cellStyle name="Normal 3 2 3 2 5 4" xfId="9131"/>
    <cellStyle name="Normal 3 2 3 2 5 4 2" xfId="9132"/>
    <cellStyle name="Normal 3 2 3 2 5 4 2 2" xfId="9133"/>
    <cellStyle name="Normal 3 2 3 2 5 4 2 2 2" xfId="9134"/>
    <cellStyle name="Normal 3 2 3 2 5 4 2 2 3" xfId="9135"/>
    <cellStyle name="Normal 3 2 3 2 5 4 2 2 4" xfId="9136"/>
    <cellStyle name="Normal 3 2 3 2 5 4 2 2 5" xfId="9137"/>
    <cellStyle name="Normal 3 2 3 2 5 4 2 2 6" xfId="9138"/>
    <cellStyle name="Normal 3 2 3 2 5 4 2 3" xfId="9139"/>
    <cellStyle name="Normal 3 2 3 2 5 4 2 3 2" xfId="9140"/>
    <cellStyle name="Normal 3 2 3 2 5 4 2 4" xfId="9141"/>
    <cellStyle name="Normal 3 2 3 2 5 4 2 5" xfId="9142"/>
    <cellStyle name="Normal 3 2 3 2 5 4 2 6" xfId="9143"/>
    <cellStyle name="Normal 3 2 3 2 5 4 2 7" xfId="9144"/>
    <cellStyle name="Normal 3 2 3 2 5 4 2 8" xfId="9145"/>
    <cellStyle name="Normal 3 2 3 2 5 4 3" xfId="9146"/>
    <cellStyle name="Normal 3 2 3 2 5 4 3 2" xfId="9147"/>
    <cellStyle name="Normal 3 2 3 2 5 4 3 3" xfId="9148"/>
    <cellStyle name="Normal 3 2 3 2 5 4 3 4" xfId="9149"/>
    <cellStyle name="Normal 3 2 3 2 5 4 3 5" xfId="9150"/>
    <cellStyle name="Normal 3 2 3 2 5 4 3 6" xfId="9151"/>
    <cellStyle name="Normal 3 2 3 2 5 4 4" xfId="9152"/>
    <cellStyle name="Normal 3 2 3 2 5 4 5" xfId="9153"/>
    <cellStyle name="Normal 3 2 3 2 5 4 6" xfId="9154"/>
    <cellStyle name="Normal 3 2 3 2 5 4 7" xfId="9155"/>
    <cellStyle name="Normal 3 2 3 2 5 4 8" xfId="9156"/>
    <cellStyle name="Normal 3 2 3 2 5 5" xfId="9157"/>
    <cellStyle name="Normal 3 2 3 2 5 5 2" xfId="9158"/>
    <cellStyle name="Normal 3 2 3 2 5 5 2 2" xfId="9159"/>
    <cellStyle name="Normal 3 2 3 2 5 5 2 2 2" xfId="9160"/>
    <cellStyle name="Normal 3 2 3 2 5 5 2 2 3" xfId="9161"/>
    <cellStyle name="Normal 3 2 3 2 5 5 2 2 4" xfId="9162"/>
    <cellStyle name="Normal 3 2 3 2 5 5 2 2 5" xfId="9163"/>
    <cellStyle name="Normal 3 2 3 2 5 5 2 2 6" xfId="9164"/>
    <cellStyle name="Normal 3 2 3 2 5 5 2 3" xfId="9165"/>
    <cellStyle name="Normal 3 2 3 2 5 5 2 3 2" xfId="9166"/>
    <cellStyle name="Normal 3 2 3 2 5 5 2 4" xfId="9167"/>
    <cellStyle name="Normal 3 2 3 2 5 5 2 5" xfId="9168"/>
    <cellStyle name="Normal 3 2 3 2 5 5 2 6" xfId="9169"/>
    <cellStyle name="Normal 3 2 3 2 5 5 2 7" xfId="9170"/>
    <cellStyle name="Normal 3 2 3 2 5 5 2 8" xfId="9171"/>
    <cellStyle name="Normal 3 2 3 2 5 5 3" xfId="9172"/>
    <cellStyle name="Normal 3 2 3 2 5 5 3 2" xfId="9173"/>
    <cellStyle name="Normal 3 2 3 2 5 5 3 3" xfId="9174"/>
    <cellStyle name="Normal 3 2 3 2 5 5 3 4" xfId="9175"/>
    <cellStyle name="Normal 3 2 3 2 5 5 3 5" xfId="9176"/>
    <cellStyle name="Normal 3 2 3 2 5 5 3 6" xfId="9177"/>
    <cellStyle name="Normal 3 2 3 2 5 5 4" xfId="9178"/>
    <cellStyle name="Normal 3 2 3 2 5 5 5" xfId="9179"/>
    <cellStyle name="Normal 3 2 3 2 5 5 6" xfId="9180"/>
    <cellStyle name="Normal 3 2 3 2 5 5 7" xfId="9181"/>
    <cellStyle name="Normal 3 2 3 2 5 5 8" xfId="9182"/>
    <cellStyle name="Normal 3 2 3 2 5 6" xfId="9183"/>
    <cellStyle name="Normal 3 2 3 2 5 6 2" xfId="9184"/>
    <cellStyle name="Normal 3 2 3 2 5 6 2 2" xfId="9185"/>
    <cellStyle name="Normal 3 2 3 2 5 6 2 3" xfId="9186"/>
    <cellStyle name="Normal 3 2 3 2 5 6 2 4" xfId="9187"/>
    <cellStyle name="Normal 3 2 3 2 5 6 2 5" xfId="9188"/>
    <cellStyle name="Normal 3 2 3 2 5 6 2 6" xfId="9189"/>
    <cellStyle name="Normal 3 2 3 2 5 6 3" xfId="9190"/>
    <cellStyle name="Normal 3 2 3 2 5 6 3 2" xfId="9191"/>
    <cellStyle name="Normal 3 2 3 2 5 6 4" xfId="9192"/>
    <cellStyle name="Normal 3 2 3 2 5 6 5" xfId="9193"/>
    <cellStyle name="Normal 3 2 3 2 5 6 6" xfId="9194"/>
    <cellStyle name="Normal 3 2 3 2 5 6 7" xfId="9195"/>
    <cellStyle name="Normal 3 2 3 2 5 6 8" xfId="9196"/>
    <cellStyle name="Normal 3 2 3 2 5 7" xfId="9197"/>
    <cellStyle name="Normal 3 2 3 2 5 7 2" xfId="9198"/>
    <cellStyle name="Normal 3 2 3 2 5 7 3" xfId="9199"/>
    <cellStyle name="Normal 3 2 3 2 5 7 4" xfId="9200"/>
    <cellStyle name="Normal 3 2 3 2 5 7 5" xfId="9201"/>
    <cellStyle name="Normal 3 2 3 2 5 7 6" xfId="9202"/>
    <cellStyle name="Normal 3 2 3 2 5 8" xfId="9203"/>
    <cellStyle name="Normal 3 2 3 2 5 9" xfId="9204"/>
    <cellStyle name="Normal 3 2 3 2 6" xfId="9205"/>
    <cellStyle name="Normal 3 2 3 2 6 2" xfId="9206"/>
    <cellStyle name="Normal 3 2 3 2 6 2 2" xfId="9207"/>
    <cellStyle name="Normal 3 2 3 2 6 2 2 2" xfId="9208"/>
    <cellStyle name="Normal 3 2 3 2 6 2 2 3" xfId="9209"/>
    <cellStyle name="Normal 3 2 3 2 6 2 2 4" xfId="9210"/>
    <cellStyle name="Normal 3 2 3 2 6 2 2 5" xfId="9211"/>
    <cellStyle name="Normal 3 2 3 2 6 2 2 6" xfId="9212"/>
    <cellStyle name="Normal 3 2 3 2 6 2 3" xfId="9213"/>
    <cellStyle name="Normal 3 2 3 2 6 2 3 2" xfId="9214"/>
    <cellStyle name="Normal 3 2 3 2 6 2 4" xfId="9215"/>
    <cellStyle name="Normal 3 2 3 2 6 2 5" xfId="9216"/>
    <cellStyle name="Normal 3 2 3 2 6 2 6" xfId="9217"/>
    <cellStyle name="Normal 3 2 3 2 6 2 7" xfId="9218"/>
    <cellStyle name="Normal 3 2 3 2 6 2 8" xfId="9219"/>
    <cellStyle name="Normal 3 2 3 2 6 3" xfId="9220"/>
    <cellStyle name="Normal 3 2 3 2 6 3 2" xfId="9221"/>
    <cellStyle name="Normal 3 2 3 2 6 3 3" xfId="9222"/>
    <cellStyle name="Normal 3 2 3 2 6 3 4" xfId="9223"/>
    <cellStyle name="Normal 3 2 3 2 6 3 5" xfId="9224"/>
    <cellStyle name="Normal 3 2 3 2 6 3 6" xfId="9225"/>
    <cellStyle name="Normal 3 2 3 2 6 4" xfId="9226"/>
    <cellStyle name="Normal 3 2 3 2 6 5" xfId="9227"/>
    <cellStyle name="Normal 3 2 3 2 6 6" xfId="9228"/>
    <cellStyle name="Normal 3 2 3 2 6 7" xfId="9229"/>
    <cellStyle name="Normal 3 2 3 2 6 8" xfId="9230"/>
    <cellStyle name="Normal 3 2 3 2 7" xfId="9231"/>
    <cellStyle name="Normal 3 2 3 2 7 2" xfId="9232"/>
    <cellStyle name="Normal 3 2 3 2 7 2 2" xfId="9233"/>
    <cellStyle name="Normal 3 2 3 2 7 2 2 2" xfId="9234"/>
    <cellStyle name="Normal 3 2 3 2 7 2 2 3" xfId="9235"/>
    <cellStyle name="Normal 3 2 3 2 7 2 2 4" xfId="9236"/>
    <cellStyle name="Normal 3 2 3 2 7 2 2 5" xfId="9237"/>
    <cellStyle name="Normal 3 2 3 2 7 2 2 6" xfId="9238"/>
    <cellStyle name="Normal 3 2 3 2 7 2 3" xfId="9239"/>
    <cellStyle name="Normal 3 2 3 2 7 2 3 2" xfId="9240"/>
    <cellStyle name="Normal 3 2 3 2 7 2 4" xfId="9241"/>
    <cellStyle name="Normal 3 2 3 2 7 2 5" xfId="9242"/>
    <cellStyle name="Normal 3 2 3 2 7 2 6" xfId="9243"/>
    <cellStyle name="Normal 3 2 3 2 7 2 7" xfId="9244"/>
    <cellStyle name="Normal 3 2 3 2 7 2 8" xfId="9245"/>
    <cellStyle name="Normal 3 2 3 2 7 3" xfId="9246"/>
    <cellStyle name="Normal 3 2 3 2 7 3 2" xfId="9247"/>
    <cellStyle name="Normal 3 2 3 2 7 3 3" xfId="9248"/>
    <cellStyle name="Normal 3 2 3 2 7 3 4" xfId="9249"/>
    <cellStyle name="Normal 3 2 3 2 7 3 5" xfId="9250"/>
    <cellStyle name="Normal 3 2 3 2 7 3 6" xfId="9251"/>
    <cellStyle name="Normal 3 2 3 2 7 4" xfId="9252"/>
    <cellStyle name="Normal 3 2 3 2 7 5" xfId="9253"/>
    <cellStyle name="Normal 3 2 3 2 7 6" xfId="9254"/>
    <cellStyle name="Normal 3 2 3 2 7 7" xfId="9255"/>
    <cellStyle name="Normal 3 2 3 2 7 8" xfId="9256"/>
    <cellStyle name="Normal 3 2 3 2 8" xfId="9257"/>
    <cellStyle name="Normal 3 2 3 2 8 2" xfId="9258"/>
    <cellStyle name="Normal 3 2 3 2 8 2 2" xfId="9259"/>
    <cellStyle name="Normal 3 2 3 2 8 2 2 2" xfId="9260"/>
    <cellStyle name="Normal 3 2 3 2 8 2 2 3" xfId="9261"/>
    <cellStyle name="Normal 3 2 3 2 8 2 2 4" xfId="9262"/>
    <cellStyle name="Normal 3 2 3 2 8 2 2 5" xfId="9263"/>
    <cellStyle name="Normal 3 2 3 2 8 2 2 6" xfId="9264"/>
    <cellStyle name="Normal 3 2 3 2 8 2 3" xfId="9265"/>
    <cellStyle name="Normal 3 2 3 2 8 2 3 2" xfId="9266"/>
    <cellStyle name="Normal 3 2 3 2 8 2 4" xfId="9267"/>
    <cellStyle name="Normal 3 2 3 2 8 2 5" xfId="9268"/>
    <cellStyle name="Normal 3 2 3 2 8 2 6" xfId="9269"/>
    <cellStyle name="Normal 3 2 3 2 8 2 7" xfId="9270"/>
    <cellStyle name="Normal 3 2 3 2 8 2 8" xfId="9271"/>
    <cellStyle name="Normal 3 2 3 2 8 3" xfId="9272"/>
    <cellStyle name="Normal 3 2 3 2 8 3 2" xfId="9273"/>
    <cellStyle name="Normal 3 2 3 2 8 3 3" xfId="9274"/>
    <cellStyle name="Normal 3 2 3 2 8 3 4" xfId="9275"/>
    <cellStyle name="Normal 3 2 3 2 8 3 5" xfId="9276"/>
    <cellStyle name="Normal 3 2 3 2 8 3 6" xfId="9277"/>
    <cellStyle name="Normal 3 2 3 2 8 4" xfId="9278"/>
    <cellStyle name="Normal 3 2 3 2 8 5" xfId="9279"/>
    <cellStyle name="Normal 3 2 3 2 8 6" xfId="9280"/>
    <cellStyle name="Normal 3 2 3 2 8 7" xfId="9281"/>
    <cellStyle name="Normal 3 2 3 2 8 8" xfId="9282"/>
    <cellStyle name="Normal 3 2 3 2 9" xfId="9283"/>
    <cellStyle name="Normal 3 2 3 2 9 2" xfId="9284"/>
    <cellStyle name="Normal 3 2 3 2 9 2 2" xfId="9285"/>
    <cellStyle name="Normal 3 2 3 2 9 2 2 2" xfId="9286"/>
    <cellStyle name="Normal 3 2 3 2 9 2 2 3" xfId="9287"/>
    <cellStyle name="Normal 3 2 3 2 9 2 2 4" xfId="9288"/>
    <cellStyle name="Normal 3 2 3 2 9 2 2 5" xfId="9289"/>
    <cellStyle name="Normal 3 2 3 2 9 2 2 6" xfId="9290"/>
    <cellStyle name="Normal 3 2 3 2 9 2 3" xfId="9291"/>
    <cellStyle name="Normal 3 2 3 2 9 2 3 2" xfId="9292"/>
    <cellStyle name="Normal 3 2 3 2 9 2 4" xfId="9293"/>
    <cellStyle name="Normal 3 2 3 2 9 2 5" xfId="9294"/>
    <cellStyle name="Normal 3 2 3 2 9 2 6" xfId="9295"/>
    <cellStyle name="Normal 3 2 3 2 9 2 7" xfId="9296"/>
    <cellStyle name="Normal 3 2 3 2 9 2 8" xfId="9297"/>
    <cellStyle name="Normal 3 2 3 2 9 3" xfId="9298"/>
    <cellStyle name="Normal 3 2 3 2 9 3 2" xfId="9299"/>
    <cellStyle name="Normal 3 2 3 2 9 3 3" xfId="9300"/>
    <cellStyle name="Normal 3 2 3 2 9 3 4" xfId="9301"/>
    <cellStyle name="Normal 3 2 3 2 9 3 5" xfId="9302"/>
    <cellStyle name="Normal 3 2 3 2 9 3 6" xfId="9303"/>
    <cellStyle name="Normal 3 2 3 2 9 4" xfId="9304"/>
    <cellStyle name="Normal 3 2 3 2 9 5" xfId="9305"/>
    <cellStyle name="Normal 3 2 3 2 9 6" xfId="9306"/>
    <cellStyle name="Normal 3 2 3 2 9 7" xfId="9307"/>
    <cellStyle name="Normal 3 2 3 2 9 8" xfId="9308"/>
    <cellStyle name="Normal 3 2 3 3" xfId="9309"/>
    <cellStyle name="Normal 3 2 3 3 10" xfId="9310"/>
    <cellStyle name="Normal 3 2 3 3 10 2" xfId="9311"/>
    <cellStyle name="Normal 3 2 3 3 10 3" xfId="9312"/>
    <cellStyle name="Normal 3 2 3 3 10 4" xfId="9313"/>
    <cellStyle name="Normal 3 2 3 3 10 5" xfId="9314"/>
    <cellStyle name="Normal 3 2 3 3 10 6" xfId="9315"/>
    <cellStyle name="Normal 3 2 3 3 11" xfId="9316"/>
    <cellStyle name="Normal 3 2 3 3 12" xfId="9317"/>
    <cellStyle name="Normal 3 2 3 3 13" xfId="9318"/>
    <cellStyle name="Normal 3 2 3 3 14" xfId="9319"/>
    <cellStyle name="Normal 3 2 3 3 15" xfId="9320"/>
    <cellStyle name="Normal 3 2 3 3 2" xfId="9321"/>
    <cellStyle name="Normal 3 2 3 3 2 10" xfId="9322"/>
    <cellStyle name="Normal 3 2 3 3 2 11" xfId="9323"/>
    <cellStyle name="Normal 3 2 3 3 2 12" xfId="9324"/>
    <cellStyle name="Normal 3 2 3 3 2 13" xfId="9325"/>
    <cellStyle name="Normal 3 2 3 3 2 2" xfId="9326"/>
    <cellStyle name="Normal 3 2 3 3 2 2 10" xfId="9327"/>
    <cellStyle name="Normal 3 2 3 3 2 2 11" xfId="9328"/>
    <cellStyle name="Normal 3 2 3 3 2 2 12" xfId="9329"/>
    <cellStyle name="Normal 3 2 3 3 2 2 2" xfId="9330"/>
    <cellStyle name="Normal 3 2 3 3 2 2 2 2" xfId="9331"/>
    <cellStyle name="Normal 3 2 3 3 2 2 2 2 2" xfId="9332"/>
    <cellStyle name="Normal 3 2 3 3 2 2 2 2 2 2" xfId="9333"/>
    <cellStyle name="Normal 3 2 3 3 2 2 2 2 2 3" xfId="9334"/>
    <cellStyle name="Normal 3 2 3 3 2 2 2 2 2 4" xfId="9335"/>
    <cellStyle name="Normal 3 2 3 3 2 2 2 2 2 5" xfId="9336"/>
    <cellStyle name="Normal 3 2 3 3 2 2 2 2 2 6" xfId="9337"/>
    <cellStyle name="Normal 3 2 3 3 2 2 2 2 3" xfId="9338"/>
    <cellStyle name="Normal 3 2 3 3 2 2 2 2 3 2" xfId="9339"/>
    <cellStyle name="Normal 3 2 3 3 2 2 2 2 4" xfId="9340"/>
    <cellStyle name="Normal 3 2 3 3 2 2 2 2 5" xfId="9341"/>
    <cellStyle name="Normal 3 2 3 3 2 2 2 2 6" xfId="9342"/>
    <cellStyle name="Normal 3 2 3 3 2 2 2 2 7" xfId="9343"/>
    <cellStyle name="Normal 3 2 3 3 2 2 2 2 8" xfId="9344"/>
    <cellStyle name="Normal 3 2 3 3 2 2 2 3" xfId="9345"/>
    <cellStyle name="Normal 3 2 3 3 2 2 2 3 2" xfId="9346"/>
    <cellStyle name="Normal 3 2 3 3 2 2 2 3 3" xfId="9347"/>
    <cellStyle name="Normal 3 2 3 3 2 2 2 3 4" xfId="9348"/>
    <cellStyle name="Normal 3 2 3 3 2 2 2 3 5" xfId="9349"/>
    <cellStyle name="Normal 3 2 3 3 2 2 2 3 6" xfId="9350"/>
    <cellStyle name="Normal 3 2 3 3 2 2 2 4" xfId="9351"/>
    <cellStyle name="Normal 3 2 3 3 2 2 2 5" xfId="9352"/>
    <cellStyle name="Normal 3 2 3 3 2 2 2 6" xfId="9353"/>
    <cellStyle name="Normal 3 2 3 3 2 2 2 7" xfId="9354"/>
    <cellStyle name="Normal 3 2 3 3 2 2 2 8" xfId="9355"/>
    <cellStyle name="Normal 3 2 3 3 2 2 3" xfId="9356"/>
    <cellStyle name="Normal 3 2 3 3 2 2 3 2" xfId="9357"/>
    <cellStyle name="Normal 3 2 3 3 2 2 3 2 2" xfId="9358"/>
    <cellStyle name="Normal 3 2 3 3 2 2 3 2 2 2" xfId="9359"/>
    <cellStyle name="Normal 3 2 3 3 2 2 3 2 2 3" xfId="9360"/>
    <cellStyle name="Normal 3 2 3 3 2 2 3 2 2 4" xfId="9361"/>
    <cellStyle name="Normal 3 2 3 3 2 2 3 2 2 5" xfId="9362"/>
    <cellStyle name="Normal 3 2 3 3 2 2 3 2 2 6" xfId="9363"/>
    <cellStyle name="Normal 3 2 3 3 2 2 3 2 3" xfId="9364"/>
    <cellStyle name="Normal 3 2 3 3 2 2 3 2 3 2" xfId="9365"/>
    <cellStyle name="Normal 3 2 3 3 2 2 3 2 4" xfId="9366"/>
    <cellStyle name="Normal 3 2 3 3 2 2 3 2 5" xfId="9367"/>
    <cellStyle name="Normal 3 2 3 3 2 2 3 2 6" xfId="9368"/>
    <cellStyle name="Normal 3 2 3 3 2 2 3 2 7" xfId="9369"/>
    <cellStyle name="Normal 3 2 3 3 2 2 3 2 8" xfId="9370"/>
    <cellStyle name="Normal 3 2 3 3 2 2 3 3" xfId="9371"/>
    <cellStyle name="Normal 3 2 3 3 2 2 3 3 2" xfId="9372"/>
    <cellStyle name="Normal 3 2 3 3 2 2 3 3 3" xfId="9373"/>
    <cellStyle name="Normal 3 2 3 3 2 2 3 3 4" xfId="9374"/>
    <cellStyle name="Normal 3 2 3 3 2 2 3 3 5" xfId="9375"/>
    <cellStyle name="Normal 3 2 3 3 2 2 3 3 6" xfId="9376"/>
    <cellStyle name="Normal 3 2 3 3 2 2 3 4" xfId="9377"/>
    <cellStyle name="Normal 3 2 3 3 2 2 3 5" xfId="9378"/>
    <cellStyle name="Normal 3 2 3 3 2 2 3 6" xfId="9379"/>
    <cellStyle name="Normal 3 2 3 3 2 2 3 7" xfId="9380"/>
    <cellStyle name="Normal 3 2 3 3 2 2 3 8" xfId="9381"/>
    <cellStyle name="Normal 3 2 3 3 2 2 4" xfId="9382"/>
    <cellStyle name="Normal 3 2 3 3 2 2 4 2" xfId="9383"/>
    <cellStyle name="Normal 3 2 3 3 2 2 4 2 2" xfId="9384"/>
    <cellStyle name="Normal 3 2 3 3 2 2 4 2 2 2" xfId="9385"/>
    <cellStyle name="Normal 3 2 3 3 2 2 4 2 2 3" xfId="9386"/>
    <cellStyle name="Normal 3 2 3 3 2 2 4 2 2 4" xfId="9387"/>
    <cellStyle name="Normal 3 2 3 3 2 2 4 2 2 5" xfId="9388"/>
    <cellStyle name="Normal 3 2 3 3 2 2 4 2 2 6" xfId="9389"/>
    <cellStyle name="Normal 3 2 3 3 2 2 4 2 3" xfId="9390"/>
    <cellStyle name="Normal 3 2 3 3 2 2 4 2 3 2" xfId="9391"/>
    <cellStyle name="Normal 3 2 3 3 2 2 4 2 4" xfId="9392"/>
    <cellStyle name="Normal 3 2 3 3 2 2 4 2 5" xfId="9393"/>
    <cellStyle name="Normal 3 2 3 3 2 2 4 2 6" xfId="9394"/>
    <cellStyle name="Normal 3 2 3 3 2 2 4 2 7" xfId="9395"/>
    <cellStyle name="Normal 3 2 3 3 2 2 4 2 8" xfId="9396"/>
    <cellStyle name="Normal 3 2 3 3 2 2 4 3" xfId="9397"/>
    <cellStyle name="Normal 3 2 3 3 2 2 4 3 2" xfId="9398"/>
    <cellStyle name="Normal 3 2 3 3 2 2 4 3 3" xfId="9399"/>
    <cellStyle name="Normal 3 2 3 3 2 2 4 3 4" xfId="9400"/>
    <cellStyle name="Normal 3 2 3 3 2 2 4 3 5" xfId="9401"/>
    <cellStyle name="Normal 3 2 3 3 2 2 4 3 6" xfId="9402"/>
    <cellStyle name="Normal 3 2 3 3 2 2 4 4" xfId="9403"/>
    <cellStyle name="Normal 3 2 3 3 2 2 4 5" xfId="9404"/>
    <cellStyle name="Normal 3 2 3 3 2 2 4 6" xfId="9405"/>
    <cellStyle name="Normal 3 2 3 3 2 2 4 7" xfId="9406"/>
    <cellStyle name="Normal 3 2 3 3 2 2 4 8" xfId="9407"/>
    <cellStyle name="Normal 3 2 3 3 2 2 5" xfId="9408"/>
    <cellStyle name="Normal 3 2 3 3 2 2 5 2" xfId="9409"/>
    <cellStyle name="Normal 3 2 3 3 2 2 5 2 2" xfId="9410"/>
    <cellStyle name="Normal 3 2 3 3 2 2 5 2 2 2" xfId="9411"/>
    <cellStyle name="Normal 3 2 3 3 2 2 5 2 2 3" xfId="9412"/>
    <cellStyle name="Normal 3 2 3 3 2 2 5 2 2 4" xfId="9413"/>
    <cellStyle name="Normal 3 2 3 3 2 2 5 2 2 5" xfId="9414"/>
    <cellStyle name="Normal 3 2 3 3 2 2 5 2 2 6" xfId="9415"/>
    <cellStyle name="Normal 3 2 3 3 2 2 5 2 3" xfId="9416"/>
    <cellStyle name="Normal 3 2 3 3 2 2 5 2 3 2" xfId="9417"/>
    <cellStyle name="Normal 3 2 3 3 2 2 5 2 4" xfId="9418"/>
    <cellStyle name="Normal 3 2 3 3 2 2 5 2 5" xfId="9419"/>
    <cellStyle name="Normal 3 2 3 3 2 2 5 2 6" xfId="9420"/>
    <cellStyle name="Normal 3 2 3 3 2 2 5 2 7" xfId="9421"/>
    <cellStyle name="Normal 3 2 3 3 2 2 5 2 8" xfId="9422"/>
    <cellStyle name="Normal 3 2 3 3 2 2 5 3" xfId="9423"/>
    <cellStyle name="Normal 3 2 3 3 2 2 5 3 2" xfId="9424"/>
    <cellStyle name="Normal 3 2 3 3 2 2 5 3 3" xfId="9425"/>
    <cellStyle name="Normal 3 2 3 3 2 2 5 3 4" xfId="9426"/>
    <cellStyle name="Normal 3 2 3 3 2 2 5 3 5" xfId="9427"/>
    <cellStyle name="Normal 3 2 3 3 2 2 5 3 6" xfId="9428"/>
    <cellStyle name="Normal 3 2 3 3 2 2 5 4" xfId="9429"/>
    <cellStyle name="Normal 3 2 3 3 2 2 5 5" xfId="9430"/>
    <cellStyle name="Normal 3 2 3 3 2 2 5 6" xfId="9431"/>
    <cellStyle name="Normal 3 2 3 3 2 2 5 7" xfId="9432"/>
    <cellStyle name="Normal 3 2 3 3 2 2 5 8" xfId="9433"/>
    <cellStyle name="Normal 3 2 3 3 2 2 6" xfId="9434"/>
    <cellStyle name="Normal 3 2 3 3 2 2 6 2" xfId="9435"/>
    <cellStyle name="Normal 3 2 3 3 2 2 6 2 2" xfId="9436"/>
    <cellStyle name="Normal 3 2 3 3 2 2 6 2 3" xfId="9437"/>
    <cellStyle name="Normal 3 2 3 3 2 2 6 2 4" xfId="9438"/>
    <cellStyle name="Normal 3 2 3 3 2 2 6 2 5" xfId="9439"/>
    <cellStyle name="Normal 3 2 3 3 2 2 6 2 6" xfId="9440"/>
    <cellStyle name="Normal 3 2 3 3 2 2 6 3" xfId="9441"/>
    <cellStyle name="Normal 3 2 3 3 2 2 6 3 2" xfId="9442"/>
    <cellStyle name="Normal 3 2 3 3 2 2 6 4" xfId="9443"/>
    <cellStyle name="Normal 3 2 3 3 2 2 6 5" xfId="9444"/>
    <cellStyle name="Normal 3 2 3 3 2 2 6 6" xfId="9445"/>
    <cellStyle name="Normal 3 2 3 3 2 2 6 7" xfId="9446"/>
    <cellStyle name="Normal 3 2 3 3 2 2 6 8" xfId="9447"/>
    <cellStyle name="Normal 3 2 3 3 2 2 7" xfId="9448"/>
    <cellStyle name="Normal 3 2 3 3 2 2 7 2" xfId="9449"/>
    <cellStyle name="Normal 3 2 3 3 2 2 7 3" xfId="9450"/>
    <cellStyle name="Normal 3 2 3 3 2 2 7 4" xfId="9451"/>
    <cellStyle name="Normal 3 2 3 3 2 2 7 5" xfId="9452"/>
    <cellStyle name="Normal 3 2 3 3 2 2 7 6" xfId="9453"/>
    <cellStyle name="Normal 3 2 3 3 2 2 8" xfId="9454"/>
    <cellStyle name="Normal 3 2 3 3 2 2 9" xfId="9455"/>
    <cellStyle name="Normal 3 2 3 3 2 3" xfId="9456"/>
    <cellStyle name="Normal 3 2 3 3 2 3 2" xfId="9457"/>
    <cellStyle name="Normal 3 2 3 3 2 3 2 2" xfId="9458"/>
    <cellStyle name="Normal 3 2 3 3 2 3 2 2 2" xfId="9459"/>
    <cellStyle name="Normal 3 2 3 3 2 3 2 2 3" xfId="9460"/>
    <cellStyle name="Normal 3 2 3 3 2 3 2 2 4" xfId="9461"/>
    <cellStyle name="Normal 3 2 3 3 2 3 2 2 5" xfId="9462"/>
    <cellStyle name="Normal 3 2 3 3 2 3 2 2 6" xfId="9463"/>
    <cellStyle name="Normal 3 2 3 3 2 3 2 3" xfId="9464"/>
    <cellStyle name="Normal 3 2 3 3 2 3 2 3 2" xfId="9465"/>
    <cellStyle name="Normal 3 2 3 3 2 3 2 4" xfId="9466"/>
    <cellStyle name="Normal 3 2 3 3 2 3 2 5" xfId="9467"/>
    <cellStyle name="Normal 3 2 3 3 2 3 2 6" xfId="9468"/>
    <cellStyle name="Normal 3 2 3 3 2 3 2 7" xfId="9469"/>
    <cellStyle name="Normal 3 2 3 3 2 3 2 8" xfId="9470"/>
    <cellStyle name="Normal 3 2 3 3 2 3 3" xfId="9471"/>
    <cellStyle name="Normal 3 2 3 3 2 3 3 2" xfId="9472"/>
    <cellStyle name="Normal 3 2 3 3 2 3 3 3" xfId="9473"/>
    <cellStyle name="Normal 3 2 3 3 2 3 3 4" xfId="9474"/>
    <cellStyle name="Normal 3 2 3 3 2 3 3 5" xfId="9475"/>
    <cellStyle name="Normal 3 2 3 3 2 3 3 6" xfId="9476"/>
    <cellStyle name="Normal 3 2 3 3 2 3 4" xfId="9477"/>
    <cellStyle name="Normal 3 2 3 3 2 3 5" xfId="9478"/>
    <cellStyle name="Normal 3 2 3 3 2 3 6" xfId="9479"/>
    <cellStyle name="Normal 3 2 3 3 2 3 7" xfId="9480"/>
    <cellStyle name="Normal 3 2 3 3 2 3 8" xfId="9481"/>
    <cellStyle name="Normal 3 2 3 3 2 4" xfId="9482"/>
    <cellStyle name="Normal 3 2 3 3 2 4 2" xfId="9483"/>
    <cellStyle name="Normal 3 2 3 3 2 4 2 2" xfId="9484"/>
    <cellStyle name="Normal 3 2 3 3 2 4 2 2 2" xfId="9485"/>
    <cellStyle name="Normal 3 2 3 3 2 4 2 2 3" xfId="9486"/>
    <cellStyle name="Normal 3 2 3 3 2 4 2 2 4" xfId="9487"/>
    <cellStyle name="Normal 3 2 3 3 2 4 2 2 5" xfId="9488"/>
    <cellStyle name="Normal 3 2 3 3 2 4 2 2 6" xfId="9489"/>
    <cellStyle name="Normal 3 2 3 3 2 4 2 3" xfId="9490"/>
    <cellStyle name="Normal 3 2 3 3 2 4 2 3 2" xfId="9491"/>
    <cellStyle name="Normal 3 2 3 3 2 4 2 4" xfId="9492"/>
    <cellStyle name="Normal 3 2 3 3 2 4 2 5" xfId="9493"/>
    <cellStyle name="Normal 3 2 3 3 2 4 2 6" xfId="9494"/>
    <cellStyle name="Normal 3 2 3 3 2 4 2 7" xfId="9495"/>
    <cellStyle name="Normal 3 2 3 3 2 4 2 8" xfId="9496"/>
    <cellStyle name="Normal 3 2 3 3 2 4 3" xfId="9497"/>
    <cellStyle name="Normal 3 2 3 3 2 4 3 2" xfId="9498"/>
    <cellStyle name="Normal 3 2 3 3 2 4 3 3" xfId="9499"/>
    <cellStyle name="Normal 3 2 3 3 2 4 3 4" xfId="9500"/>
    <cellStyle name="Normal 3 2 3 3 2 4 3 5" xfId="9501"/>
    <cellStyle name="Normal 3 2 3 3 2 4 3 6" xfId="9502"/>
    <cellStyle name="Normal 3 2 3 3 2 4 4" xfId="9503"/>
    <cellStyle name="Normal 3 2 3 3 2 4 5" xfId="9504"/>
    <cellStyle name="Normal 3 2 3 3 2 4 6" xfId="9505"/>
    <cellStyle name="Normal 3 2 3 3 2 4 7" xfId="9506"/>
    <cellStyle name="Normal 3 2 3 3 2 4 8" xfId="9507"/>
    <cellStyle name="Normal 3 2 3 3 2 5" xfId="9508"/>
    <cellStyle name="Normal 3 2 3 3 2 5 2" xfId="9509"/>
    <cellStyle name="Normal 3 2 3 3 2 5 2 2" xfId="9510"/>
    <cellStyle name="Normal 3 2 3 3 2 5 2 2 2" xfId="9511"/>
    <cellStyle name="Normal 3 2 3 3 2 5 2 2 3" xfId="9512"/>
    <cellStyle name="Normal 3 2 3 3 2 5 2 2 4" xfId="9513"/>
    <cellStyle name="Normal 3 2 3 3 2 5 2 2 5" xfId="9514"/>
    <cellStyle name="Normal 3 2 3 3 2 5 2 2 6" xfId="9515"/>
    <cellStyle name="Normal 3 2 3 3 2 5 2 3" xfId="9516"/>
    <cellStyle name="Normal 3 2 3 3 2 5 2 3 2" xfId="9517"/>
    <cellStyle name="Normal 3 2 3 3 2 5 2 4" xfId="9518"/>
    <cellStyle name="Normal 3 2 3 3 2 5 2 5" xfId="9519"/>
    <cellStyle name="Normal 3 2 3 3 2 5 2 6" xfId="9520"/>
    <cellStyle name="Normal 3 2 3 3 2 5 2 7" xfId="9521"/>
    <cellStyle name="Normal 3 2 3 3 2 5 2 8" xfId="9522"/>
    <cellStyle name="Normal 3 2 3 3 2 5 3" xfId="9523"/>
    <cellStyle name="Normal 3 2 3 3 2 5 3 2" xfId="9524"/>
    <cellStyle name="Normal 3 2 3 3 2 5 3 3" xfId="9525"/>
    <cellStyle name="Normal 3 2 3 3 2 5 3 4" xfId="9526"/>
    <cellStyle name="Normal 3 2 3 3 2 5 3 5" xfId="9527"/>
    <cellStyle name="Normal 3 2 3 3 2 5 3 6" xfId="9528"/>
    <cellStyle name="Normal 3 2 3 3 2 5 4" xfId="9529"/>
    <cellStyle name="Normal 3 2 3 3 2 5 5" xfId="9530"/>
    <cellStyle name="Normal 3 2 3 3 2 5 6" xfId="9531"/>
    <cellStyle name="Normal 3 2 3 3 2 5 7" xfId="9532"/>
    <cellStyle name="Normal 3 2 3 3 2 5 8" xfId="9533"/>
    <cellStyle name="Normal 3 2 3 3 2 6" xfId="9534"/>
    <cellStyle name="Normal 3 2 3 3 2 6 2" xfId="9535"/>
    <cellStyle name="Normal 3 2 3 3 2 6 2 2" xfId="9536"/>
    <cellStyle name="Normal 3 2 3 3 2 6 2 2 2" xfId="9537"/>
    <cellStyle name="Normal 3 2 3 3 2 6 2 2 3" xfId="9538"/>
    <cellStyle name="Normal 3 2 3 3 2 6 2 2 4" xfId="9539"/>
    <cellStyle name="Normal 3 2 3 3 2 6 2 2 5" xfId="9540"/>
    <cellStyle name="Normal 3 2 3 3 2 6 2 2 6" xfId="9541"/>
    <cellStyle name="Normal 3 2 3 3 2 6 2 3" xfId="9542"/>
    <cellStyle name="Normal 3 2 3 3 2 6 2 3 2" xfId="9543"/>
    <cellStyle name="Normal 3 2 3 3 2 6 2 4" xfId="9544"/>
    <cellStyle name="Normal 3 2 3 3 2 6 2 5" xfId="9545"/>
    <cellStyle name="Normal 3 2 3 3 2 6 2 6" xfId="9546"/>
    <cellStyle name="Normal 3 2 3 3 2 6 2 7" xfId="9547"/>
    <cellStyle name="Normal 3 2 3 3 2 6 2 8" xfId="9548"/>
    <cellStyle name="Normal 3 2 3 3 2 6 3" xfId="9549"/>
    <cellStyle name="Normal 3 2 3 3 2 6 3 2" xfId="9550"/>
    <cellStyle name="Normal 3 2 3 3 2 6 3 3" xfId="9551"/>
    <cellStyle name="Normal 3 2 3 3 2 6 3 4" xfId="9552"/>
    <cellStyle name="Normal 3 2 3 3 2 6 3 5" xfId="9553"/>
    <cellStyle name="Normal 3 2 3 3 2 6 3 6" xfId="9554"/>
    <cellStyle name="Normal 3 2 3 3 2 6 4" xfId="9555"/>
    <cellStyle name="Normal 3 2 3 3 2 6 5" xfId="9556"/>
    <cellStyle name="Normal 3 2 3 3 2 6 6" xfId="9557"/>
    <cellStyle name="Normal 3 2 3 3 2 6 7" xfId="9558"/>
    <cellStyle name="Normal 3 2 3 3 2 6 8" xfId="9559"/>
    <cellStyle name="Normal 3 2 3 3 2 7" xfId="9560"/>
    <cellStyle name="Normal 3 2 3 3 2 7 2" xfId="9561"/>
    <cellStyle name="Normal 3 2 3 3 2 7 2 2" xfId="9562"/>
    <cellStyle name="Normal 3 2 3 3 2 7 2 3" xfId="9563"/>
    <cellStyle name="Normal 3 2 3 3 2 7 2 4" xfId="9564"/>
    <cellStyle name="Normal 3 2 3 3 2 7 2 5" xfId="9565"/>
    <cellStyle name="Normal 3 2 3 3 2 7 2 6" xfId="9566"/>
    <cellStyle name="Normal 3 2 3 3 2 7 3" xfId="9567"/>
    <cellStyle name="Normal 3 2 3 3 2 7 3 2" xfId="9568"/>
    <cellStyle name="Normal 3 2 3 3 2 7 4" xfId="9569"/>
    <cellStyle name="Normal 3 2 3 3 2 7 5" xfId="9570"/>
    <cellStyle name="Normal 3 2 3 3 2 7 6" xfId="9571"/>
    <cellStyle name="Normal 3 2 3 3 2 7 7" xfId="9572"/>
    <cellStyle name="Normal 3 2 3 3 2 7 8" xfId="9573"/>
    <cellStyle name="Normal 3 2 3 3 2 8" xfId="9574"/>
    <cellStyle name="Normal 3 2 3 3 2 8 2" xfId="9575"/>
    <cellStyle name="Normal 3 2 3 3 2 8 3" xfId="9576"/>
    <cellStyle name="Normal 3 2 3 3 2 8 4" xfId="9577"/>
    <cellStyle name="Normal 3 2 3 3 2 8 5" xfId="9578"/>
    <cellStyle name="Normal 3 2 3 3 2 8 6" xfId="9579"/>
    <cellStyle name="Normal 3 2 3 3 2 9" xfId="9580"/>
    <cellStyle name="Normal 3 2 3 3 3" xfId="9581"/>
    <cellStyle name="Normal 3 2 3 3 3 10" xfId="9582"/>
    <cellStyle name="Normal 3 2 3 3 3 11" xfId="9583"/>
    <cellStyle name="Normal 3 2 3 3 3 12" xfId="9584"/>
    <cellStyle name="Normal 3 2 3 3 3 13" xfId="9585"/>
    <cellStyle name="Normal 3 2 3 3 3 2" xfId="9586"/>
    <cellStyle name="Normal 3 2 3 3 3 2 10" xfId="9587"/>
    <cellStyle name="Normal 3 2 3 3 3 2 11" xfId="9588"/>
    <cellStyle name="Normal 3 2 3 3 3 2 12" xfId="9589"/>
    <cellStyle name="Normal 3 2 3 3 3 2 2" xfId="9590"/>
    <cellStyle name="Normal 3 2 3 3 3 2 2 2" xfId="9591"/>
    <cellStyle name="Normal 3 2 3 3 3 2 2 2 2" xfId="9592"/>
    <cellStyle name="Normal 3 2 3 3 3 2 2 2 2 2" xfId="9593"/>
    <cellStyle name="Normal 3 2 3 3 3 2 2 2 2 3" xfId="9594"/>
    <cellStyle name="Normal 3 2 3 3 3 2 2 2 2 4" xfId="9595"/>
    <cellStyle name="Normal 3 2 3 3 3 2 2 2 2 5" xfId="9596"/>
    <cellStyle name="Normal 3 2 3 3 3 2 2 2 2 6" xfId="9597"/>
    <cellStyle name="Normal 3 2 3 3 3 2 2 2 3" xfId="9598"/>
    <cellStyle name="Normal 3 2 3 3 3 2 2 2 3 2" xfId="9599"/>
    <cellStyle name="Normal 3 2 3 3 3 2 2 2 4" xfId="9600"/>
    <cellStyle name="Normal 3 2 3 3 3 2 2 2 5" xfId="9601"/>
    <cellStyle name="Normal 3 2 3 3 3 2 2 2 6" xfId="9602"/>
    <cellStyle name="Normal 3 2 3 3 3 2 2 2 7" xfId="9603"/>
    <cellStyle name="Normal 3 2 3 3 3 2 2 2 8" xfId="9604"/>
    <cellStyle name="Normal 3 2 3 3 3 2 2 3" xfId="9605"/>
    <cellStyle name="Normal 3 2 3 3 3 2 2 3 2" xfId="9606"/>
    <cellStyle name="Normal 3 2 3 3 3 2 2 3 3" xfId="9607"/>
    <cellStyle name="Normal 3 2 3 3 3 2 2 3 4" xfId="9608"/>
    <cellStyle name="Normal 3 2 3 3 3 2 2 3 5" xfId="9609"/>
    <cellStyle name="Normal 3 2 3 3 3 2 2 3 6" xfId="9610"/>
    <cellStyle name="Normal 3 2 3 3 3 2 2 4" xfId="9611"/>
    <cellStyle name="Normal 3 2 3 3 3 2 2 5" xfId="9612"/>
    <cellStyle name="Normal 3 2 3 3 3 2 2 6" xfId="9613"/>
    <cellStyle name="Normal 3 2 3 3 3 2 2 7" xfId="9614"/>
    <cellStyle name="Normal 3 2 3 3 3 2 2 8" xfId="9615"/>
    <cellStyle name="Normal 3 2 3 3 3 2 3" xfId="9616"/>
    <cellStyle name="Normal 3 2 3 3 3 2 3 2" xfId="9617"/>
    <cellStyle name="Normal 3 2 3 3 3 2 3 2 2" xfId="9618"/>
    <cellStyle name="Normal 3 2 3 3 3 2 3 2 2 2" xfId="9619"/>
    <cellStyle name="Normal 3 2 3 3 3 2 3 2 2 3" xfId="9620"/>
    <cellStyle name="Normal 3 2 3 3 3 2 3 2 2 4" xfId="9621"/>
    <cellStyle name="Normal 3 2 3 3 3 2 3 2 2 5" xfId="9622"/>
    <cellStyle name="Normal 3 2 3 3 3 2 3 2 2 6" xfId="9623"/>
    <cellStyle name="Normal 3 2 3 3 3 2 3 2 3" xfId="9624"/>
    <cellStyle name="Normal 3 2 3 3 3 2 3 2 3 2" xfId="9625"/>
    <cellStyle name="Normal 3 2 3 3 3 2 3 2 4" xfId="9626"/>
    <cellStyle name="Normal 3 2 3 3 3 2 3 2 5" xfId="9627"/>
    <cellStyle name="Normal 3 2 3 3 3 2 3 2 6" xfId="9628"/>
    <cellStyle name="Normal 3 2 3 3 3 2 3 2 7" xfId="9629"/>
    <cellStyle name="Normal 3 2 3 3 3 2 3 2 8" xfId="9630"/>
    <cellStyle name="Normal 3 2 3 3 3 2 3 3" xfId="9631"/>
    <cellStyle name="Normal 3 2 3 3 3 2 3 3 2" xfId="9632"/>
    <cellStyle name="Normal 3 2 3 3 3 2 3 3 3" xfId="9633"/>
    <cellStyle name="Normal 3 2 3 3 3 2 3 3 4" xfId="9634"/>
    <cellStyle name="Normal 3 2 3 3 3 2 3 3 5" xfId="9635"/>
    <cellStyle name="Normal 3 2 3 3 3 2 3 3 6" xfId="9636"/>
    <cellStyle name="Normal 3 2 3 3 3 2 3 4" xfId="9637"/>
    <cellStyle name="Normal 3 2 3 3 3 2 3 5" xfId="9638"/>
    <cellStyle name="Normal 3 2 3 3 3 2 3 6" xfId="9639"/>
    <cellStyle name="Normal 3 2 3 3 3 2 3 7" xfId="9640"/>
    <cellStyle name="Normal 3 2 3 3 3 2 3 8" xfId="9641"/>
    <cellStyle name="Normal 3 2 3 3 3 2 4" xfId="9642"/>
    <cellStyle name="Normal 3 2 3 3 3 2 4 2" xfId="9643"/>
    <cellStyle name="Normal 3 2 3 3 3 2 4 2 2" xfId="9644"/>
    <cellStyle name="Normal 3 2 3 3 3 2 4 2 2 2" xfId="9645"/>
    <cellStyle name="Normal 3 2 3 3 3 2 4 2 2 3" xfId="9646"/>
    <cellStyle name="Normal 3 2 3 3 3 2 4 2 2 4" xfId="9647"/>
    <cellStyle name="Normal 3 2 3 3 3 2 4 2 2 5" xfId="9648"/>
    <cellStyle name="Normal 3 2 3 3 3 2 4 2 2 6" xfId="9649"/>
    <cellStyle name="Normal 3 2 3 3 3 2 4 2 3" xfId="9650"/>
    <cellStyle name="Normal 3 2 3 3 3 2 4 2 3 2" xfId="9651"/>
    <cellStyle name="Normal 3 2 3 3 3 2 4 2 4" xfId="9652"/>
    <cellStyle name="Normal 3 2 3 3 3 2 4 2 5" xfId="9653"/>
    <cellStyle name="Normal 3 2 3 3 3 2 4 2 6" xfId="9654"/>
    <cellStyle name="Normal 3 2 3 3 3 2 4 2 7" xfId="9655"/>
    <cellStyle name="Normal 3 2 3 3 3 2 4 2 8" xfId="9656"/>
    <cellStyle name="Normal 3 2 3 3 3 2 4 3" xfId="9657"/>
    <cellStyle name="Normal 3 2 3 3 3 2 4 3 2" xfId="9658"/>
    <cellStyle name="Normal 3 2 3 3 3 2 4 3 3" xfId="9659"/>
    <cellStyle name="Normal 3 2 3 3 3 2 4 3 4" xfId="9660"/>
    <cellStyle name="Normal 3 2 3 3 3 2 4 3 5" xfId="9661"/>
    <cellStyle name="Normal 3 2 3 3 3 2 4 3 6" xfId="9662"/>
    <cellStyle name="Normal 3 2 3 3 3 2 4 4" xfId="9663"/>
    <cellStyle name="Normal 3 2 3 3 3 2 4 5" xfId="9664"/>
    <cellStyle name="Normal 3 2 3 3 3 2 4 6" xfId="9665"/>
    <cellStyle name="Normal 3 2 3 3 3 2 4 7" xfId="9666"/>
    <cellStyle name="Normal 3 2 3 3 3 2 4 8" xfId="9667"/>
    <cellStyle name="Normal 3 2 3 3 3 2 5" xfId="9668"/>
    <cellStyle name="Normal 3 2 3 3 3 2 5 2" xfId="9669"/>
    <cellStyle name="Normal 3 2 3 3 3 2 5 2 2" xfId="9670"/>
    <cellStyle name="Normal 3 2 3 3 3 2 5 2 2 2" xfId="9671"/>
    <cellStyle name="Normal 3 2 3 3 3 2 5 2 2 3" xfId="9672"/>
    <cellStyle name="Normal 3 2 3 3 3 2 5 2 2 4" xfId="9673"/>
    <cellStyle name="Normal 3 2 3 3 3 2 5 2 2 5" xfId="9674"/>
    <cellStyle name="Normal 3 2 3 3 3 2 5 2 2 6" xfId="9675"/>
    <cellStyle name="Normal 3 2 3 3 3 2 5 2 3" xfId="9676"/>
    <cellStyle name="Normal 3 2 3 3 3 2 5 2 3 2" xfId="9677"/>
    <cellStyle name="Normal 3 2 3 3 3 2 5 2 4" xfId="9678"/>
    <cellStyle name="Normal 3 2 3 3 3 2 5 2 5" xfId="9679"/>
    <cellStyle name="Normal 3 2 3 3 3 2 5 2 6" xfId="9680"/>
    <cellStyle name="Normal 3 2 3 3 3 2 5 2 7" xfId="9681"/>
    <cellStyle name="Normal 3 2 3 3 3 2 5 2 8" xfId="9682"/>
    <cellStyle name="Normal 3 2 3 3 3 2 5 3" xfId="9683"/>
    <cellStyle name="Normal 3 2 3 3 3 2 5 3 2" xfId="9684"/>
    <cellStyle name="Normal 3 2 3 3 3 2 5 3 3" xfId="9685"/>
    <cellStyle name="Normal 3 2 3 3 3 2 5 3 4" xfId="9686"/>
    <cellStyle name="Normal 3 2 3 3 3 2 5 3 5" xfId="9687"/>
    <cellStyle name="Normal 3 2 3 3 3 2 5 3 6" xfId="9688"/>
    <cellStyle name="Normal 3 2 3 3 3 2 5 4" xfId="9689"/>
    <cellStyle name="Normal 3 2 3 3 3 2 5 5" xfId="9690"/>
    <cellStyle name="Normal 3 2 3 3 3 2 5 6" xfId="9691"/>
    <cellStyle name="Normal 3 2 3 3 3 2 5 7" xfId="9692"/>
    <cellStyle name="Normal 3 2 3 3 3 2 5 8" xfId="9693"/>
    <cellStyle name="Normal 3 2 3 3 3 2 6" xfId="9694"/>
    <cellStyle name="Normal 3 2 3 3 3 2 6 2" xfId="9695"/>
    <cellStyle name="Normal 3 2 3 3 3 2 6 2 2" xfId="9696"/>
    <cellStyle name="Normal 3 2 3 3 3 2 6 2 3" xfId="9697"/>
    <cellStyle name="Normal 3 2 3 3 3 2 6 2 4" xfId="9698"/>
    <cellStyle name="Normal 3 2 3 3 3 2 6 2 5" xfId="9699"/>
    <cellStyle name="Normal 3 2 3 3 3 2 6 2 6" xfId="9700"/>
    <cellStyle name="Normal 3 2 3 3 3 2 6 3" xfId="9701"/>
    <cellStyle name="Normal 3 2 3 3 3 2 6 3 2" xfId="9702"/>
    <cellStyle name="Normal 3 2 3 3 3 2 6 4" xfId="9703"/>
    <cellStyle name="Normal 3 2 3 3 3 2 6 5" xfId="9704"/>
    <cellStyle name="Normal 3 2 3 3 3 2 6 6" xfId="9705"/>
    <cellStyle name="Normal 3 2 3 3 3 2 6 7" xfId="9706"/>
    <cellStyle name="Normal 3 2 3 3 3 2 6 8" xfId="9707"/>
    <cellStyle name="Normal 3 2 3 3 3 2 7" xfId="9708"/>
    <cellStyle name="Normal 3 2 3 3 3 2 7 2" xfId="9709"/>
    <cellStyle name="Normal 3 2 3 3 3 2 7 3" xfId="9710"/>
    <cellStyle name="Normal 3 2 3 3 3 2 7 4" xfId="9711"/>
    <cellStyle name="Normal 3 2 3 3 3 2 7 5" xfId="9712"/>
    <cellStyle name="Normal 3 2 3 3 3 2 7 6" xfId="9713"/>
    <cellStyle name="Normal 3 2 3 3 3 2 8" xfId="9714"/>
    <cellStyle name="Normal 3 2 3 3 3 2 9" xfId="9715"/>
    <cellStyle name="Normal 3 2 3 3 3 3" xfId="9716"/>
    <cellStyle name="Normal 3 2 3 3 3 3 2" xfId="9717"/>
    <cellStyle name="Normal 3 2 3 3 3 3 2 2" xfId="9718"/>
    <cellStyle name="Normal 3 2 3 3 3 3 2 2 2" xfId="9719"/>
    <cellStyle name="Normal 3 2 3 3 3 3 2 2 3" xfId="9720"/>
    <cellStyle name="Normal 3 2 3 3 3 3 2 2 4" xfId="9721"/>
    <cellStyle name="Normal 3 2 3 3 3 3 2 2 5" xfId="9722"/>
    <cellStyle name="Normal 3 2 3 3 3 3 2 2 6" xfId="9723"/>
    <cellStyle name="Normal 3 2 3 3 3 3 2 3" xfId="9724"/>
    <cellStyle name="Normal 3 2 3 3 3 3 2 3 2" xfId="9725"/>
    <cellStyle name="Normal 3 2 3 3 3 3 2 4" xfId="9726"/>
    <cellStyle name="Normal 3 2 3 3 3 3 2 5" xfId="9727"/>
    <cellStyle name="Normal 3 2 3 3 3 3 2 6" xfId="9728"/>
    <cellStyle name="Normal 3 2 3 3 3 3 2 7" xfId="9729"/>
    <cellStyle name="Normal 3 2 3 3 3 3 2 8" xfId="9730"/>
    <cellStyle name="Normal 3 2 3 3 3 3 3" xfId="9731"/>
    <cellStyle name="Normal 3 2 3 3 3 3 3 2" xfId="9732"/>
    <cellStyle name="Normal 3 2 3 3 3 3 3 3" xfId="9733"/>
    <cellStyle name="Normal 3 2 3 3 3 3 3 4" xfId="9734"/>
    <cellStyle name="Normal 3 2 3 3 3 3 3 5" xfId="9735"/>
    <cellStyle name="Normal 3 2 3 3 3 3 3 6" xfId="9736"/>
    <cellStyle name="Normal 3 2 3 3 3 3 4" xfId="9737"/>
    <cellStyle name="Normal 3 2 3 3 3 3 5" xfId="9738"/>
    <cellStyle name="Normal 3 2 3 3 3 3 6" xfId="9739"/>
    <cellStyle name="Normal 3 2 3 3 3 3 7" xfId="9740"/>
    <cellStyle name="Normal 3 2 3 3 3 3 8" xfId="9741"/>
    <cellStyle name="Normal 3 2 3 3 3 4" xfId="9742"/>
    <cellStyle name="Normal 3 2 3 3 3 4 2" xfId="9743"/>
    <cellStyle name="Normal 3 2 3 3 3 4 2 2" xfId="9744"/>
    <cellStyle name="Normal 3 2 3 3 3 4 2 2 2" xfId="9745"/>
    <cellStyle name="Normal 3 2 3 3 3 4 2 2 3" xfId="9746"/>
    <cellStyle name="Normal 3 2 3 3 3 4 2 2 4" xfId="9747"/>
    <cellStyle name="Normal 3 2 3 3 3 4 2 2 5" xfId="9748"/>
    <cellStyle name="Normal 3 2 3 3 3 4 2 2 6" xfId="9749"/>
    <cellStyle name="Normal 3 2 3 3 3 4 2 3" xfId="9750"/>
    <cellStyle name="Normal 3 2 3 3 3 4 2 3 2" xfId="9751"/>
    <cellStyle name="Normal 3 2 3 3 3 4 2 4" xfId="9752"/>
    <cellStyle name="Normal 3 2 3 3 3 4 2 5" xfId="9753"/>
    <cellStyle name="Normal 3 2 3 3 3 4 2 6" xfId="9754"/>
    <cellStyle name="Normal 3 2 3 3 3 4 2 7" xfId="9755"/>
    <cellStyle name="Normal 3 2 3 3 3 4 2 8" xfId="9756"/>
    <cellStyle name="Normal 3 2 3 3 3 4 3" xfId="9757"/>
    <cellStyle name="Normal 3 2 3 3 3 4 3 2" xfId="9758"/>
    <cellStyle name="Normal 3 2 3 3 3 4 3 3" xfId="9759"/>
    <cellStyle name="Normal 3 2 3 3 3 4 3 4" xfId="9760"/>
    <cellStyle name="Normal 3 2 3 3 3 4 3 5" xfId="9761"/>
    <cellStyle name="Normal 3 2 3 3 3 4 3 6" xfId="9762"/>
    <cellStyle name="Normal 3 2 3 3 3 4 4" xfId="9763"/>
    <cellStyle name="Normal 3 2 3 3 3 4 5" xfId="9764"/>
    <cellStyle name="Normal 3 2 3 3 3 4 6" xfId="9765"/>
    <cellStyle name="Normal 3 2 3 3 3 4 7" xfId="9766"/>
    <cellStyle name="Normal 3 2 3 3 3 4 8" xfId="9767"/>
    <cellStyle name="Normal 3 2 3 3 3 5" xfId="9768"/>
    <cellStyle name="Normal 3 2 3 3 3 5 2" xfId="9769"/>
    <cellStyle name="Normal 3 2 3 3 3 5 2 2" xfId="9770"/>
    <cellStyle name="Normal 3 2 3 3 3 5 2 2 2" xfId="9771"/>
    <cellStyle name="Normal 3 2 3 3 3 5 2 2 3" xfId="9772"/>
    <cellStyle name="Normal 3 2 3 3 3 5 2 2 4" xfId="9773"/>
    <cellStyle name="Normal 3 2 3 3 3 5 2 2 5" xfId="9774"/>
    <cellStyle name="Normal 3 2 3 3 3 5 2 2 6" xfId="9775"/>
    <cellStyle name="Normal 3 2 3 3 3 5 2 3" xfId="9776"/>
    <cellStyle name="Normal 3 2 3 3 3 5 2 3 2" xfId="9777"/>
    <cellStyle name="Normal 3 2 3 3 3 5 2 4" xfId="9778"/>
    <cellStyle name="Normal 3 2 3 3 3 5 2 5" xfId="9779"/>
    <cellStyle name="Normal 3 2 3 3 3 5 2 6" xfId="9780"/>
    <cellStyle name="Normal 3 2 3 3 3 5 2 7" xfId="9781"/>
    <cellStyle name="Normal 3 2 3 3 3 5 2 8" xfId="9782"/>
    <cellStyle name="Normal 3 2 3 3 3 5 3" xfId="9783"/>
    <cellStyle name="Normal 3 2 3 3 3 5 3 2" xfId="9784"/>
    <cellStyle name="Normal 3 2 3 3 3 5 3 3" xfId="9785"/>
    <cellStyle name="Normal 3 2 3 3 3 5 3 4" xfId="9786"/>
    <cellStyle name="Normal 3 2 3 3 3 5 3 5" xfId="9787"/>
    <cellStyle name="Normal 3 2 3 3 3 5 3 6" xfId="9788"/>
    <cellStyle name="Normal 3 2 3 3 3 5 4" xfId="9789"/>
    <cellStyle name="Normal 3 2 3 3 3 5 5" xfId="9790"/>
    <cellStyle name="Normal 3 2 3 3 3 5 6" xfId="9791"/>
    <cellStyle name="Normal 3 2 3 3 3 5 7" xfId="9792"/>
    <cellStyle name="Normal 3 2 3 3 3 5 8" xfId="9793"/>
    <cellStyle name="Normal 3 2 3 3 3 6" xfId="9794"/>
    <cellStyle name="Normal 3 2 3 3 3 6 2" xfId="9795"/>
    <cellStyle name="Normal 3 2 3 3 3 6 2 2" xfId="9796"/>
    <cellStyle name="Normal 3 2 3 3 3 6 2 2 2" xfId="9797"/>
    <cellStyle name="Normal 3 2 3 3 3 6 2 2 3" xfId="9798"/>
    <cellStyle name="Normal 3 2 3 3 3 6 2 2 4" xfId="9799"/>
    <cellStyle name="Normal 3 2 3 3 3 6 2 2 5" xfId="9800"/>
    <cellStyle name="Normal 3 2 3 3 3 6 2 2 6" xfId="9801"/>
    <cellStyle name="Normal 3 2 3 3 3 6 2 3" xfId="9802"/>
    <cellStyle name="Normal 3 2 3 3 3 6 2 3 2" xfId="9803"/>
    <cellStyle name="Normal 3 2 3 3 3 6 2 4" xfId="9804"/>
    <cellStyle name="Normal 3 2 3 3 3 6 2 5" xfId="9805"/>
    <cellStyle name="Normal 3 2 3 3 3 6 2 6" xfId="9806"/>
    <cellStyle name="Normal 3 2 3 3 3 6 2 7" xfId="9807"/>
    <cellStyle name="Normal 3 2 3 3 3 6 2 8" xfId="9808"/>
    <cellStyle name="Normal 3 2 3 3 3 6 3" xfId="9809"/>
    <cellStyle name="Normal 3 2 3 3 3 6 3 2" xfId="9810"/>
    <cellStyle name="Normal 3 2 3 3 3 6 3 3" xfId="9811"/>
    <cellStyle name="Normal 3 2 3 3 3 6 3 4" xfId="9812"/>
    <cellStyle name="Normal 3 2 3 3 3 6 3 5" xfId="9813"/>
    <cellStyle name="Normal 3 2 3 3 3 6 3 6" xfId="9814"/>
    <cellStyle name="Normal 3 2 3 3 3 6 4" xfId="9815"/>
    <cellStyle name="Normal 3 2 3 3 3 6 5" xfId="9816"/>
    <cellStyle name="Normal 3 2 3 3 3 6 6" xfId="9817"/>
    <cellStyle name="Normal 3 2 3 3 3 6 7" xfId="9818"/>
    <cellStyle name="Normal 3 2 3 3 3 6 8" xfId="9819"/>
    <cellStyle name="Normal 3 2 3 3 3 7" xfId="9820"/>
    <cellStyle name="Normal 3 2 3 3 3 7 2" xfId="9821"/>
    <cellStyle name="Normal 3 2 3 3 3 7 2 2" xfId="9822"/>
    <cellStyle name="Normal 3 2 3 3 3 7 2 3" xfId="9823"/>
    <cellStyle name="Normal 3 2 3 3 3 7 2 4" xfId="9824"/>
    <cellStyle name="Normal 3 2 3 3 3 7 2 5" xfId="9825"/>
    <cellStyle name="Normal 3 2 3 3 3 7 2 6" xfId="9826"/>
    <cellStyle name="Normal 3 2 3 3 3 7 3" xfId="9827"/>
    <cellStyle name="Normal 3 2 3 3 3 7 3 2" xfId="9828"/>
    <cellStyle name="Normal 3 2 3 3 3 7 4" xfId="9829"/>
    <cellStyle name="Normal 3 2 3 3 3 7 5" xfId="9830"/>
    <cellStyle name="Normal 3 2 3 3 3 7 6" xfId="9831"/>
    <cellStyle name="Normal 3 2 3 3 3 7 7" xfId="9832"/>
    <cellStyle name="Normal 3 2 3 3 3 7 8" xfId="9833"/>
    <cellStyle name="Normal 3 2 3 3 3 8" xfId="9834"/>
    <cellStyle name="Normal 3 2 3 3 3 8 2" xfId="9835"/>
    <cellStyle name="Normal 3 2 3 3 3 8 3" xfId="9836"/>
    <cellStyle name="Normal 3 2 3 3 3 8 4" xfId="9837"/>
    <cellStyle name="Normal 3 2 3 3 3 8 5" xfId="9838"/>
    <cellStyle name="Normal 3 2 3 3 3 8 6" xfId="9839"/>
    <cellStyle name="Normal 3 2 3 3 3 9" xfId="9840"/>
    <cellStyle name="Normal 3 2 3 3 4" xfId="9841"/>
    <cellStyle name="Normal 3 2 3 3 4 10" xfId="9842"/>
    <cellStyle name="Normal 3 2 3 3 4 11" xfId="9843"/>
    <cellStyle name="Normal 3 2 3 3 4 12" xfId="9844"/>
    <cellStyle name="Normal 3 2 3 3 4 2" xfId="9845"/>
    <cellStyle name="Normal 3 2 3 3 4 2 2" xfId="9846"/>
    <cellStyle name="Normal 3 2 3 3 4 2 2 2" xfId="9847"/>
    <cellStyle name="Normal 3 2 3 3 4 2 2 2 2" xfId="9848"/>
    <cellStyle name="Normal 3 2 3 3 4 2 2 2 3" xfId="9849"/>
    <cellStyle name="Normal 3 2 3 3 4 2 2 2 4" xfId="9850"/>
    <cellStyle name="Normal 3 2 3 3 4 2 2 2 5" xfId="9851"/>
    <cellStyle name="Normal 3 2 3 3 4 2 2 2 6" xfId="9852"/>
    <cellStyle name="Normal 3 2 3 3 4 2 2 3" xfId="9853"/>
    <cellStyle name="Normal 3 2 3 3 4 2 2 3 2" xfId="9854"/>
    <cellStyle name="Normal 3 2 3 3 4 2 2 4" xfId="9855"/>
    <cellStyle name="Normal 3 2 3 3 4 2 2 5" xfId="9856"/>
    <cellStyle name="Normal 3 2 3 3 4 2 2 6" xfId="9857"/>
    <cellStyle name="Normal 3 2 3 3 4 2 2 7" xfId="9858"/>
    <cellStyle name="Normal 3 2 3 3 4 2 2 8" xfId="9859"/>
    <cellStyle name="Normal 3 2 3 3 4 2 3" xfId="9860"/>
    <cellStyle name="Normal 3 2 3 3 4 2 3 2" xfId="9861"/>
    <cellStyle name="Normal 3 2 3 3 4 2 3 3" xfId="9862"/>
    <cellStyle name="Normal 3 2 3 3 4 2 3 4" xfId="9863"/>
    <cellStyle name="Normal 3 2 3 3 4 2 3 5" xfId="9864"/>
    <cellStyle name="Normal 3 2 3 3 4 2 3 6" xfId="9865"/>
    <cellStyle name="Normal 3 2 3 3 4 2 4" xfId="9866"/>
    <cellStyle name="Normal 3 2 3 3 4 2 5" xfId="9867"/>
    <cellStyle name="Normal 3 2 3 3 4 2 6" xfId="9868"/>
    <cellStyle name="Normal 3 2 3 3 4 2 7" xfId="9869"/>
    <cellStyle name="Normal 3 2 3 3 4 2 8" xfId="9870"/>
    <cellStyle name="Normal 3 2 3 3 4 3" xfId="9871"/>
    <cellStyle name="Normal 3 2 3 3 4 3 2" xfId="9872"/>
    <cellStyle name="Normal 3 2 3 3 4 3 2 2" xfId="9873"/>
    <cellStyle name="Normal 3 2 3 3 4 3 2 2 2" xfId="9874"/>
    <cellStyle name="Normal 3 2 3 3 4 3 2 2 3" xfId="9875"/>
    <cellStyle name="Normal 3 2 3 3 4 3 2 2 4" xfId="9876"/>
    <cellStyle name="Normal 3 2 3 3 4 3 2 2 5" xfId="9877"/>
    <cellStyle name="Normal 3 2 3 3 4 3 2 2 6" xfId="9878"/>
    <cellStyle name="Normal 3 2 3 3 4 3 2 3" xfId="9879"/>
    <cellStyle name="Normal 3 2 3 3 4 3 2 3 2" xfId="9880"/>
    <cellStyle name="Normal 3 2 3 3 4 3 2 4" xfId="9881"/>
    <cellStyle name="Normal 3 2 3 3 4 3 2 5" xfId="9882"/>
    <cellStyle name="Normal 3 2 3 3 4 3 2 6" xfId="9883"/>
    <cellStyle name="Normal 3 2 3 3 4 3 2 7" xfId="9884"/>
    <cellStyle name="Normal 3 2 3 3 4 3 2 8" xfId="9885"/>
    <cellStyle name="Normal 3 2 3 3 4 3 3" xfId="9886"/>
    <cellStyle name="Normal 3 2 3 3 4 3 3 2" xfId="9887"/>
    <cellStyle name="Normal 3 2 3 3 4 3 3 3" xfId="9888"/>
    <cellStyle name="Normal 3 2 3 3 4 3 3 4" xfId="9889"/>
    <cellStyle name="Normal 3 2 3 3 4 3 3 5" xfId="9890"/>
    <cellStyle name="Normal 3 2 3 3 4 3 3 6" xfId="9891"/>
    <cellStyle name="Normal 3 2 3 3 4 3 4" xfId="9892"/>
    <cellStyle name="Normal 3 2 3 3 4 3 5" xfId="9893"/>
    <cellStyle name="Normal 3 2 3 3 4 3 6" xfId="9894"/>
    <cellStyle name="Normal 3 2 3 3 4 3 7" xfId="9895"/>
    <cellStyle name="Normal 3 2 3 3 4 3 8" xfId="9896"/>
    <cellStyle name="Normal 3 2 3 3 4 4" xfId="9897"/>
    <cellStyle name="Normal 3 2 3 3 4 4 2" xfId="9898"/>
    <cellStyle name="Normal 3 2 3 3 4 4 2 2" xfId="9899"/>
    <cellStyle name="Normal 3 2 3 3 4 4 2 2 2" xfId="9900"/>
    <cellStyle name="Normal 3 2 3 3 4 4 2 2 3" xfId="9901"/>
    <cellStyle name="Normal 3 2 3 3 4 4 2 2 4" xfId="9902"/>
    <cellStyle name="Normal 3 2 3 3 4 4 2 2 5" xfId="9903"/>
    <cellStyle name="Normal 3 2 3 3 4 4 2 2 6" xfId="9904"/>
    <cellStyle name="Normal 3 2 3 3 4 4 2 3" xfId="9905"/>
    <cellStyle name="Normal 3 2 3 3 4 4 2 3 2" xfId="9906"/>
    <cellStyle name="Normal 3 2 3 3 4 4 2 4" xfId="9907"/>
    <cellStyle name="Normal 3 2 3 3 4 4 2 5" xfId="9908"/>
    <cellStyle name="Normal 3 2 3 3 4 4 2 6" xfId="9909"/>
    <cellStyle name="Normal 3 2 3 3 4 4 2 7" xfId="9910"/>
    <cellStyle name="Normal 3 2 3 3 4 4 2 8" xfId="9911"/>
    <cellStyle name="Normal 3 2 3 3 4 4 3" xfId="9912"/>
    <cellStyle name="Normal 3 2 3 3 4 4 3 2" xfId="9913"/>
    <cellStyle name="Normal 3 2 3 3 4 4 3 3" xfId="9914"/>
    <cellStyle name="Normal 3 2 3 3 4 4 3 4" xfId="9915"/>
    <cellStyle name="Normal 3 2 3 3 4 4 3 5" xfId="9916"/>
    <cellStyle name="Normal 3 2 3 3 4 4 3 6" xfId="9917"/>
    <cellStyle name="Normal 3 2 3 3 4 4 4" xfId="9918"/>
    <cellStyle name="Normal 3 2 3 3 4 4 5" xfId="9919"/>
    <cellStyle name="Normal 3 2 3 3 4 4 6" xfId="9920"/>
    <cellStyle name="Normal 3 2 3 3 4 4 7" xfId="9921"/>
    <cellStyle name="Normal 3 2 3 3 4 4 8" xfId="9922"/>
    <cellStyle name="Normal 3 2 3 3 4 5" xfId="9923"/>
    <cellStyle name="Normal 3 2 3 3 4 5 2" xfId="9924"/>
    <cellStyle name="Normal 3 2 3 3 4 5 2 2" xfId="9925"/>
    <cellStyle name="Normal 3 2 3 3 4 5 2 2 2" xfId="9926"/>
    <cellStyle name="Normal 3 2 3 3 4 5 2 2 3" xfId="9927"/>
    <cellStyle name="Normal 3 2 3 3 4 5 2 2 4" xfId="9928"/>
    <cellStyle name="Normal 3 2 3 3 4 5 2 2 5" xfId="9929"/>
    <cellStyle name="Normal 3 2 3 3 4 5 2 2 6" xfId="9930"/>
    <cellStyle name="Normal 3 2 3 3 4 5 2 3" xfId="9931"/>
    <cellStyle name="Normal 3 2 3 3 4 5 2 3 2" xfId="9932"/>
    <cellStyle name="Normal 3 2 3 3 4 5 2 4" xfId="9933"/>
    <cellStyle name="Normal 3 2 3 3 4 5 2 5" xfId="9934"/>
    <cellStyle name="Normal 3 2 3 3 4 5 2 6" xfId="9935"/>
    <cellStyle name="Normal 3 2 3 3 4 5 2 7" xfId="9936"/>
    <cellStyle name="Normal 3 2 3 3 4 5 2 8" xfId="9937"/>
    <cellStyle name="Normal 3 2 3 3 4 5 3" xfId="9938"/>
    <cellStyle name="Normal 3 2 3 3 4 5 3 2" xfId="9939"/>
    <cellStyle name="Normal 3 2 3 3 4 5 3 3" xfId="9940"/>
    <cellStyle name="Normal 3 2 3 3 4 5 3 4" xfId="9941"/>
    <cellStyle name="Normal 3 2 3 3 4 5 3 5" xfId="9942"/>
    <cellStyle name="Normal 3 2 3 3 4 5 3 6" xfId="9943"/>
    <cellStyle name="Normal 3 2 3 3 4 5 4" xfId="9944"/>
    <cellStyle name="Normal 3 2 3 3 4 5 5" xfId="9945"/>
    <cellStyle name="Normal 3 2 3 3 4 5 6" xfId="9946"/>
    <cellStyle name="Normal 3 2 3 3 4 5 7" xfId="9947"/>
    <cellStyle name="Normal 3 2 3 3 4 5 8" xfId="9948"/>
    <cellStyle name="Normal 3 2 3 3 4 6" xfId="9949"/>
    <cellStyle name="Normal 3 2 3 3 4 6 2" xfId="9950"/>
    <cellStyle name="Normal 3 2 3 3 4 6 2 2" xfId="9951"/>
    <cellStyle name="Normal 3 2 3 3 4 6 2 3" xfId="9952"/>
    <cellStyle name="Normal 3 2 3 3 4 6 2 4" xfId="9953"/>
    <cellStyle name="Normal 3 2 3 3 4 6 2 5" xfId="9954"/>
    <cellStyle name="Normal 3 2 3 3 4 6 2 6" xfId="9955"/>
    <cellStyle name="Normal 3 2 3 3 4 6 3" xfId="9956"/>
    <cellStyle name="Normal 3 2 3 3 4 6 3 2" xfId="9957"/>
    <cellStyle name="Normal 3 2 3 3 4 6 4" xfId="9958"/>
    <cellStyle name="Normal 3 2 3 3 4 6 5" xfId="9959"/>
    <cellStyle name="Normal 3 2 3 3 4 6 6" xfId="9960"/>
    <cellStyle name="Normal 3 2 3 3 4 6 7" xfId="9961"/>
    <cellStyle name="Normal 3 2 3 3 4 6 8" xfId="9962"/>
    <cellStyle name="Normal 3 2 3 3 4 7" xfId="9963"/>
    <cellStyle name="Normal 3 2 3 3 4 7 2" xfId="9964"/>
    <cellStyle name="Normal 3 2 3 3 4 7 3" xfId="9965"/>
    <cellStyle name="Normal 3 2 3 3 4 7 4" xfId="9966"/>
    <cellStyle name="Normal 3 2 3 3 4 7 5" xfId="9967"/>
    <cellStyle name="Normal 3 2 3 3 4 7 6" xfId="9968"/>
    <cellStyle name="Normal 3 2 3 3 4 8" xfId="9969"/>
    <cellStyle name="Normal 3 2 3 3 4 9" xfId="9970"/>
    <cellStyle name="Normal 3 2 3 3 5" xfId="9971"/>
    <cellStyle name="Normal 3 2 3 3 5 2" xfId="9972"/>
    <cellStyle name="Normal 3 2 3 3 5 2 2" xfId="9973"/>
    <cellStyle name="Normal 3 2 3 3 5 2 2 2" xfId="9974"/>
    <cellStyle name="Normal 3 2 3 3 5 2 2 3" xfId="9975"/>
    <cellStyle name="Normal 3 2 3 3 5 2 2 4" xfId="9976"/>
    <cellStyle name="Normal 3 2 3 3 5 2 2 5" xfId="9977"/>
    <cellStyle name="Normal 3 2 3 3 5 2 2 6" xfId="9978"/>
    <cellStyle name="Normal 3 2 3 3 5 2 3" xfId="9979"/>
    <cellStyle name="Normal 3 2 3 3 5 2 3 2" xfId="9980"/>
    <cellStyle name="Normal 3 2 3 3 5 2 4" xfId="9981"/>
    <cellStyle name="Normal 3 2 3 3 5 2 5" xfId="9982"/>
    <cellStyle name="Normal 3 2 3 3 5 2 6" xfId="9983"/>
    <cellStyle name="Normal 3 2 3 3 5 2 7" xfId="9984"/>
    <cellStyle name="Normal 3 2 3 3 5 2 8" xfId="9985"/>
    <cellStyle name="Normal 3 2 3 3 5 3" xfId="9986"/>
    <cellStyle name="Normal 3 2 3 3 5 3 2" xfId="9987"/>
    <cellStyle name="Normal 3 2 3 3 5 3 3" xfId="9988"/>
    <cellStyle name="Normal 3 2 3 3 5 3 4" xfId="9989"/>
    <cellStyle name="Normal 3 2 3 3 5 3 5" xfId="9990"/>
    <cellStyle name="Normal 3 2 3 3 5 3 6" xfId="9991"/>
    <cellStyle name="Normal 3 2 3 3 5 4" xfId="9992"/>
    <cellStyle name="Normal 3 2 3 3 5 5" xfId="9993"/>
    <cellStyle name="Normal 3 2 3 3 5 6" xfId="9994"/>
    <cellStyle name="Normal 3 2 3 3 5 7" xfId="9995"/>
    <cellStyle name="Normal 3 2 3 3 5 8" xfId="9996"/>
    <cellStyle name="Normal 3 2 3 3 6" xfId="9997"/>
    <cellStyle name="Normal 3 2 3 3 6 2" xfId="9998"/>
    <cellStyle name="Normal 3 2 3 3 6 2 2" xfId="9999"/>
    <cellStyle name="Normal 3 2 3 3 6 2 2 2" xfId="10000"/>
    <cellStyle name="Normal 3 2 3 3 6 2 2 3" xfId="10001"/>
    <cellStyle name="Normal 3 2 3 3 6 2 2 4" xfId="10002"/>
    <cellStyle name="Normal 3 2 3 3 6 2 2 5" xfId="10003"/>
    <cellStyle name="Normal 3 2 3 3 6 2 2 6" xfId="10004"/>
    <cellStyle name="Normal 3 2 3 3 6 2 3" xfId="10005"/>
    <cellStyle name="Normal 3 2 3 3 6 2 3 2" xfId="10006"/>
    <cellStyle name="Normal 3 2 3 3 6 2 4" xfId="10007"/>
    <cellStyle name="Normal 3 2 3 3 6 2 5" xfId="10008"/>
    <cellStyle name="Normal 3 2 3 3 6 2 6" xfId="10009"/>
    <cellStyle name="Normal 3 2 3 3 6 2 7" xfId="10010"/>
    <cellStyle name="Normal 3 2 3 3 6 2 8" xfId="10011"/>
    <cellStyle name="Normal 3 2 3 3 6 3" xfId="10012"/>
    <cellStyle name="Normal 3 2 3 3 6 3 2" xfId="10013"/>
    <cellStyle name="Normal 3 2 3 3 6 3 3" xfId="10014"/>
    <cellStyle name="Normal 3 2 3 3 6 3 4" xfId="10015"/>
    <cellStyle name="Normal 3 2 3 3 6 3 5" xfId="10016"/>
    <cellStyle name="Normal 3 2 3 3 6 3 6" xfId="10017"/>
    <cellStyle name="Normal 3 2 3 3 6 4" xfId="10018"/>
    <cellStyle name="Normal 3 2 3 3 6 5" xfId="10019"/>
    <cellStyle name="Normal 3 2 3 3 6 6" xfId="10020"/>
    <cellStyle name="Normal 3 2 3 3 6 7" xfId="10021"/>
    <cellStyle name="Normal 3 2 3 3 6 8" xfId="10022"/>
    <cellStyle name="Normal 3 2 3 3 7" xfId="10023"/>
    <cellStyle name="Normal 3 2 3 3 7 2" xfId="10024"/>
    <cellStyle name="Normal 3 2 3 3 7 2 2" xfId="10025"/>
    <cellStyle name="Normal 3 2 3 3 7 2 2 2" xfId="10026"/>
    <cellStyle name="Normal 3 2 3 3 7 2 2 3" xfId="10027"/>
    <cellStyle name="Normal 3 2 3 3 7 2 2 4" xfId="10028"/>
    <cellStyle name="Normal 3 2 3 3 7 2 2 5" xfId="10029"/>
    <cellStyle name="Normal 3 2 3 3 7 2 2 6" xfId="10030"/>
    <cellStyle name="Normal 3 2 3 3 7 2 3" xfId="10031"/>
    <cellStyle name="Normal 3 2 3 3 7 2 3 2" xfId="10032"/>
    <cellStyle name="Normal 3 2 3 3 7 2 4" xfId="10033"/>
    <cellStyle name="Normal 3 2 3 3 7 2 5" xfId="10034"/>
    <cellStyle name="Normal 3 2 3 3 7 2 6" xfId="10035"/>
    <cellStyle name="Normal 3 2 3 3 7 2 7" xfId="10036"/>
    <cellStyle name="Normal 3 2 3 3 7 2 8" xfId="10037"/>
    <cellStyle name="Normal 3 2 3 3 7 3" xfId="10038"/>
    <cellStyle name="Normal 3 2 3 3 7 3 2" xfId="10039"/>
    <cellStyle name="Normal 3 2 3 3 7 3 3" xfId="10040"/>
    <cellStyle name="Normal 3 2 3 3 7 3 4" xfId="10041"/>
    <cellStyle name="Normal 3 2 3 3 7 3 5" xfId="10042"/>
    <cellStyle name="Normal 3 2 3 3 7 3 6" xfId="10043"/>
    <cellStyle name="Normal 3 2 3 3 7 4" xfId="10044"/>
    <cellStyle name="Normal 3 2 3 3 7 5" xfId="10045"/>
    <cellStyle name="Normal 3 2 3 3 7 6" xfId="10046"/>
    <cellStyle name="Normal 3 2 3 3 7 7" xfId="10047"/>
    <cellStyle name="Normal 3 2 3 3 7 8" xfId="10048"/>
    <cellStyle name="Normal 3 2 3 3 8" xfId="10049"/>
    <cellStyle name="Normal 3 2 3 3 8 2" xfId="10050"/>
    <cellStyle name="Normal 3 2 3 3 8 2 2" xfId="10051"/>
    <cellStyle name="Normal 3 2 3 3 8 2 2 2" xfId="10052"/>
    <cellStyle name="Normal 3 2 3 3 8 2 2 3" xfId="10053"/>
    <cellStyle name="Normal 3 2 3 3 8 2 2 4" xfId="10054"/>
    <cellStyle name="Normal 3 2 3 3 8 2 2 5" xfId="10055"/>
    <cellStyle name="Normal 3 2 3 3 8 2 2 6" xfId="10056"/>
    <cellStyle name="Normal 3 2 3 3 8 2 3" xfId="10057"/>
    <cellStyle name="Normal 3 2 3 3 8 2 3 2" xfId="10058"/>
    <cellStyle name="Normal 3 2 3 3 8 2 4" xfId="10059"/>
    <cellStyle name="Normal 3 2 3 3 8 2 5" xfId="10060"/>
    <cellStyle name="Normal 3 2 3 3 8 2 6" xfId="10061"/>
    <cellStyle name="Normal 3 2 3 3 8 2 7" xfId="10062"/>
    <cellStyle name="Normal 3 2 3 3 8 2 8" xfId="10063"/>
    <cellStyle name="Normal 3 2 3 3 8 3" xfId="10064"/>
    <cellStyle name="Normal 3 2 3 3 8 3 2" xfId="10065"/>
    <cellStyle name="Normal 3 2 3 3 8 3 3" xfId="10066"/>
    <cellStyle name="Normal 3 2 3 3 8 3 4" xfId="10067"/>
    <cellStyle name="Normal 3 2 3 3 8 3 5" xfId="10068"/>
    <cellStyle name="Normal 3 2 3 3 8 3 6" xfId="10069"/>
    <cellStyle name="Normal 3 2 3 3 8 4" xfId="10070"/>
    <cellStyle name="Normal 3 2 3 3 8 5" xfId="10071"/>
    <cellStyle name="Normal 3 2 3 3 8 6" xfId="10072"/>
    <cellStyle name="Normal 3 2 3 3 8 7" xfId="10073"/>
    <cellStyle name="Normal 3 2 3 3 8 8" xfId="10074"/>
    <cellStyle name="Normal 3 2 3 3 9" xfId="10075"/>
    <cellStyle name="Normal 3 2 3 3 9 2" xfId="10076"/>
    <cellStyle name="Normal 3 2 3 3 9 2 2" xfId="10077"/>
    <cellStyle name="Normal 3 2 3 3 9 2 3" xfId="10078"/>
    <cellStyle name="Normal 3 2 3 3 9 2 4" xfId="10079"/>
    <cellStyle name="Normal 3 2 3 3 9 2 5" xfId="10080"/>
    <cellStyle name="Normal 3 2 3 3 9 2 6" xfId="10081"/>
    <cellStyle name="Normal 3 2 3 3 9 3" xfId="10082"/>
    <cellStyle name="Normal 3 2 3 3 9 3 2" xfId="10083"/>
    <cellStyle name="Normal 3 2 3 3 9 4" xfId="10084"/>
    <cellStyle name="Normal 3 2 3 3 9 5" xfId="10085"/>
    <cellStyle name="Normal 3 2 3 3 9 6" xfId="10086"/>
    <cellStyle name="Normal 3 2 3 3 9 7" xfId="10087"/>
    <cellStyle name="Normal 3 2 3 3 9 8" xfId="10088"/>
    <cellStyle name="Normal 3 2 3 4" xfId="10089"/>
    <cellStyle name="Normal 3 2 3 4 10" xfId="10090"/>
    <cellStyle name="Normal 3 2 3 4 11" xfId="10091"/>
    <cellStyle name="Normal 3 2 3 4 12" xfId="10092"/>
    <cellStyle name="Normal 3 2 3 4 13" xfId="10093"/>
    <cellStyle name="Normal 3 2 3 4 2" xfId="10094"/>
    <cellStyle name="Normal 3 2 3 4 2 10" xfId="10095"/>
    <cellStyle name="Normal 3 2 3 4 2 11" xfId="10096"/>
    <cellStyle name="Normal 3 2 3 4 2 12" xfId="10097"/>
    <cellStyle name="Normal 3 2 3 4 2 2" xfId="10098"/>
    <cellStyle name="Normal 3 2 3 4 2 2 2" xfId="10099"/>
    <cellStyle name="Normal 3 2 3 4 2 2 2 2" xfId="10100"/>
    <cellStyle name="Normal 3 2 3 4 2 2 2 2 2" xfId="10101"/>
    <cellStyle name="Normal 3 2 3 4 2 2 2 2 3" xfId="10102"/>
    <cellStyle name="Normal 3 2 3 4 2 2 2 2 4" xfId="10103"/>
    <cellStyle name="Normal 3 2 3 4 2 2 2 2 5" xfId="10104"/>
    <cellStyle name="Normal 3 2 3 4 2 2 2 2 6" xfId="10105"/>
    <cellStyle name="Normal 3 2 3 4 2 2 2 3" xfId="10106"/>
    <cellStyle name="Normal 3 2 3 4 2 2 2 3 2" xfId="10107"/>
    <cellStyle name="Normal 3 2 3 4 2 2 2 4" xfId="10108"/>
    <cellStyle name="Normal 3 2 3 4 2 2 2 5" xfId="10109"/>
    <cellStyle name="Normal 3 2 3 4 2 2 2 6" xfId="10110"/>
    <cellStyle name="Normal 3 2 3 4 2 2 2 7" xfId="10111"/>
    <cellStyle name="Normal 3 2 3 4 2 2 2 8" xfId="10112"/>
    <cellStyle name="Normal 3 2 3 4 2 2 3" xfId="10113"/>
    <cellStyle name="Normal 3 2 3 4 2 2 3 2" xfId="10114"/>
    <cellStyle name="Normal 3 2 3 4 2 2 3 3" xfId="10115"/>
    <cellStyle name="Normal 3 2 3 4 2 2 3 4" xfId="10116"/>
    <cellStyle name="Normal 3 2 3 4 2 2 3 5" xfId="10117"/>
    <cellStyle name="Normal 3 2 3 4 2 2 3 6" xfId="10118"/>
    <cellStyle name="Normal 3 2 3 4 2 2 4" xfId="10119"/>
    <cellStyle name="Normal 3 2 3 4 2 2 5" xfId="10120"/>
    <cellStyle name="Normal 3 2 3 4 2 2 6" xfId="10121"/>
    <cellStyle name="Normal 3 2 3 4 2 2 7" xfId="10122"/>
    <cellStyle name="Normal 3 2 3 4 2 2 8" xfId="10123"/>
    <cellStyle name="Normal 3 2 3 4 2 3" xfId="10124"/>
    <cellStyle name="Normal 3 2 3 4 2 3 2" xfId="10125"/>
    <cellStyle name="Normal 3 2 3 4 2 3 2 2" xfId="10126"/>
    <cellStyle name="Normal 3 2 3 4 2 3 2 2 2" xfId="10127"/>
    <cellStyle name="Normal 3 2 3 4 2 3 2 2 3" xfId="10128"/>
    <cellStyle name="Normal 3 2 3 4 2 3 2 2 4" xfId="10129"/>
    <cellStyle name="Normal 3 2 3 4 2 3 2 2 5" xfId="10130"/>
    <cellStyle name="Normal 3 2 3 4 2 3 2 2 6" xfId="10131"/>
    <cellStyle name="Normal 3 2 3 4 2 3 2 3" xfId="10132"/>
    <cellStyle name="Normal 3 2 3 4 2 3 2 3 2" xfId="10133"/>
    <cellStyle name="Normal 3 2 3 4 2 3 2 4" xfId="10134"/>
    <cellStyle name="Normal 3 2 3 4 2 3 2 5" xfId="10135"/>
    <cellStyle name="Normal 3 2 3 4 2 3 2 6" xfId="10136"/>
    <cellStyle name="Normal 3 2 3 4 2 3 2 7" xfId="10137"/>
    <cellStyle name="Normal 3 2 3 4 2 3 2 8" xfId="10138"/>
    <cellStyle name="Normal 3 2 3 4 2 3 3" xfId="10139"/>
    <cellStyle name="Normal 3 2 3 4 2 3 3 2" xfId="10140"/>
    <cellStyle name="Normal 3 2 3 4 2 3 3 3" xfId="10141"/>
    <cellStyle name="Normal 3 2 3 4 2 3 3 4" xfId="10142"/>
    <cellStyle name="Normal 3 2 3 4 2 3 3 5" xfId="10143"/>
    <cellStyle name="Normal 3 2 3 4 2 3 3 6" xfId="10144"/>
    <cellStyle name="Normal 3 2 3 4 2 3 4" xfId="10145"/>
    <cellStyle name="Normal 3 2 3 4 2 3 5" xfId="10146"/>
    <cellStyle name="Normal 3 2 3 4 2 3 6" xfId="10147"/>
    <cellStyle name="Normal 3 2 3 4 2 3 7" xfId="10148"/>
    <cellStyle name="Normal 3 2 3 4 2 3 8" xfId="10149"/>
    <cellStyle name="Normal 3 2 3 4 2 4" xfId="10150"/>
    <cellStyle name="Normal 3 2 3 4 2 4 2" xfId="10151"/>
    <cellStyle name="Normal 3 2 3 4 2 4 2 2" xfId="10152"/>
    <cellStyle name="Normal 3 2 3 4 2 4 2 2 2" xfId="10153"/>
    <cellStyle name="Normal 3 2 3 4 2 4 2 2 3" xfId="10154"/>
    <cellStyle name="Normal 3 2 3 4 2 4 2 2 4" xfId="10155"/>
    <cellStyle name="Normal 3 2 3 4 2 4 2 2 5" xfId="10156"/>
    <cellStyle name="Normal 3 2 3 4 2 4 2 2 6" xfId="10157"/>
    <cellStyle name="Normal 3 2 3 4 2 4 2 3" xfId="10158"/>
    <cellStyle name="Normal 3 2 3 4 2 4 2 3 2" xfId="10159"/>
    <cellStyle name="Normal 3 2 3 4 2 4 2 4" xfId="10160"/>
    <cellStyle name="Normal 3 2 3 4 2 4 2 5" xfId="10161"/>
    <cellStyle name="Normal 3 2 3 4 2 4 2 6" xfId="10162"/>
    <cellStyle name="Normal 3 2 3 4 2 4 2 7" xfId="10163"/>
    <cellStyle name="Normal 3 2 3 4 2 4 2 8" xfId="10164"/>
    <cellStyle name="Normal 3 2 3 4 2 4 3" xfId="10165"/>
    <cellStyle name="Normal 3 2 3 4 2 4 3 2" xfId="10166"/>
    <cellStyle name="Normal 3 2 3 4 2 4 3 3" xfId="10167"/>
    <cellStyle name="Normal 3 2 3 4 2 4 3 4" xfId="10168"/>
    <cellStyle name="Normal 3 2 3 4 2 4 3 5" xfId="10169"/>
    <cellStyle name="Normal 3 2 3 4 2 4 3 6" xfId="10170"/>
    <cellStyle name="Normal 3 2 3 4 2 4 4" xfId="10171"/>
    <cellStyle name="Normal 3 2 3 4 2 4 5" xfId="10172"/>
    <cellStyle name="Normal 3 2 3 4 2 4 6" xfId="10173"/>
    <cellStyle name="Normal 3 2 3 4 2 4 7" xfId="10174"/>
    <cellStyle name="Normal 3 2 3 4 2 4 8" xfId="10175"/>
    <cellStyle name="Normal 3 2 3 4 2 5" xfId="10176"/>
    <cellStyle name="Normal 3 2 3 4 2 5 2" xfId="10177"/>
    <cellStyle name="Normal 3 2 3 4 2 5 2 2" xfId="10178"/>
    <cellStyle name="Normal 3 2 3 4 2 5 2 2 2" xfId="10179"/>
    <cellStyle name="Normal 3 2 3 4 2 5 2 2 3" xfId="10180"/>
    <cellStyle name="Normal 3 2 3 4 2 5 2 2 4" xfId="10181"/>
    <cellStyle name="Normal 3 2 3 4 2 5 2 2 5" xfId="10182"/>
    <cellStyle name="Normal 3 2 3 4 2 5 2 2 6" xfId="10183"/>
    <cellStyle name="Normal 3 2 3 4 2 5 2 3" xfId="10184"/>
    <cellStyle name="Normal 3 2 3 4 2 5 2 3 2" xfId="10185"/>
    <cellStyle name="Normal 3 2 3 4 2 5 2 4" xfId="10186"/>
    <cellStyle name="Normal 3 2 3 4 2 5 2 5" xfId="10187"/>
    <cellStyle name="Normal 3 2 3 4 2 5 2 6" xfId="10188"/>
    <cellStyle name="Normal 3 2 3 4 2 5 2 7" xfId="10189"/>
    <cellStyle name="Normal 3 2 3 4 2 5 2 8" xfId="10190"/>
    <cellStyle name="Normal 3 2 3 4 2 5 3" xfId="10191"/>
    <cellStyle name="Normal 3 2 3 4 2 5 3 2" xfId="10192"/>
    <cellStyle name="Normal 3 2 3 4 2 5 3 3" xfId="10193"/>
    <cellStyle name="Normal 3 2 3 4 2 5 3 4" xfId="10194"/>
    <cellStyle name="Normal 3 2 3 4 2 5 3 5" xfId="10195"/>
    <cellStyle name="Normal 3 2 3 4 2 5 3 6" xfId="10196"/>
    <cellStyle name="Normal 3 2 3 4 2 5 4" xfId="10197"/>
    <cellStyle name="Normal 3 2 3 4 2 5 5" xfId="10198"/>
    <cellStyle name="Normal 3 2 3 4 2 5 6" xfId="10199"/>
    <cellStyle name="Normal 3 2 3 4 2 5 7" xfId="10200"/>
    <cellStyle name="Normal 3 2 3 4 2 5 8" xfId="10201"/>
    <cellStyle name="Normal 3 2 3 4 2 6" xfId="10202"/>
    <cellStyle name="Normal 3 2 3 4 2 6 2" xfId="10203"/>
    <cellStyle name="Normal 3 2 3 4 2 6 2 2" xfId="10204"/>
    <cellStyle name="Normal 3 2 3 4 2 6 2 3" xfId="10205"/>
    <cellStyle name="Normal 3 2 3 4 2 6 2 4" xfId="10206"/>
    <cellStyle name="Normal 3 2 3 4 2 6 2 5" xfId="10207"/>
    <cellStyle name="Normal 3 2 3 4 2 6 2 6" xfId="10208"/>
    <cellStyle name="Normal 3 2 3 4 2 6 3" xfId="10209"/>
    <cellStyle name="Normal 3 2 3 4 2 6 3 2" xfId="10210"/>
    <cellStyle name="Normal 3 2 3 4 2 6 4" xfId="10211"/>
    <cellStyle name="Normal 3 2 3 4 2 6 5" xfId="10212"/>
    <cellStyle name="Normal 3 2 3 4 2 6 6" xfId="10213"/>
    <cellStyle name="Normal 3 2 3 4 2 6 7" xfId="10214"/>
    <cellStyle name="Normal 3 2 3 4 2 6 8" xfId="10215"/>
    <cellStyle name="Normal 3 2 3 4 2 7" xfId="10216"/>
    <cellStyle name="Normal 3 2 3 4 2 7 2" xfId="10217"/>
    <cellStyle name="Normal 3 2 3 4 2 7 3" xfId="10218"/>
    <cellStyle name="Normal 3 2 3 4 2 7 4" xfId="10219"/>
    <cellStyle name="Normal 3 2 3 4 2 7 5" xfId="10220"/>
    <cellStyle name="Normal 3 2 3 4 2 7 6" xfId="10221"/>
    <cellStyle name="Normal 3 2 3 4 2 8" xfId="10222"/>
    <cellStyle name="Normal 3 2 3 4 2 9" xfId="10223"/>
    <cellStyle name="Normal 3 2 3 4 3" xfId="10224"/>
    <cellStyle name="Normal 3 2 3 4 3 2" xfId="10225"/>
    <cellStyle name="Normal 3 2 3 4 3 2 2" xfId="10226"/>
    <cellStyle name="Normal 3 2 3 4 3 2 2 2" xfId="10227"/>
    <cellStyle name="Normal 3 2 3 4 3 2 2 3" xfId="10228"/>
    <cellStyle name="Normal 3 2 3 4 3 2 2 4" xfId="10229"/>
    <cellStyle name="Normal 3 2 3 4 3 2 2 5" xfId="10230"/>
    <cellStyle name="Normal 3 2 3 4 3 2 2 6" xfId="10231"/>
    <cellStyle name="Normal 3 2 3 4 3 2 3" xfId="10232"/>
    <cellStyle name="Normal 3 2 3 4 3 2 3 2" xfId="10233"/>
    <cellStyle name="Normal 3 2 3 4 3 2 4" xfId="10234"/>
    <cellStyle name="Normal 3 2 3 4 3 2 5" xfId="10235"/>
    <cellStyle name="Normal 3 2 3 4 3 2 6" xfId="10236"/>
    <cellStyle name="Normal 3 2 3 4 3 2 7" xfId="10237"/>
    <cellStyle name="Normal 3 2 3 4 3 2 8" xfId="10238"/>
    <cellStyle name="Normal 3 2 3 4 3 3" xfId="10239"/>
    <cellStyle name="Normal 3 2 3 4 3 3 2" xfId="10240"/>
    <cellStyle name="Normal 3 2 3 4 3 3 3" xfId="10241"/>
    <cellStyle name="Normal 3 2 3 4 3 3 4" xfId="10242"/>
    <cellStyle name="Normal 3 2 3 4 3 3 5" xfId="10243"/>
    <cellStyle name="Normal 3 2 3 4 3 3 6" xfId="10244"/>
    <cellStyle name="Normal 3 2 3 4 3 4" xfId="10245"/>
    <cellStyle name="Normal 3 2 3 4 3 5" xfId="10246"/>
    <cellStyle name="Normal 3 2 3 4 3 6" xfId="10247"/>
    <cellStyle name="Normal 3 2 3 4 3 7" xfId="10248"/>
    <cellStyle name="Normal 3 2 3 4 3 8" xfId="10249"/>
    <cellStyle name="Normal 3 2 3 4 4" xfId="10250"/>
    <cellStyle name="Normal 3 2 3 4 4 2" xfId="10251"/>
    <cellStyle name="Normal 3 2 3 4 4 2 2" xfId="10252"/>
    <cellStyle name="Normal 3 2 3 4 4 2 2 2" xfId="10253"/>
    <cellStyle name="Normal 3 2 3 4 4 2 2 3" xfId="10254"/>
    <cellStyle name="Normal 3 2 3 4 4 2 2 4" xfId="10255"/>
    <cellStyle name="Normal 3 2 3 4 4 2 2 5" xfId="10256"/>
    <cellStyle name="Normal 3 2 3 4 4 2 2 6" xfId="10257"/>
    <cellStyle name="Normal 3 2 3 4 4 2 3" xfId="10258"/>
    <cellStyle name="Normal 3 2 3 4 4 2 3 2" xfId="10259"/>
    <cellStyle name="Normal 3 2 3 4 4 2 4" xfId="10260"/>
    <cellStyle name="Normal 3 2 3 4 4 2 5" xfId="10261"/>
    <cellStyle name="Normal 3 2 3 4 4 2 6" xfId="10262"/>
    <cellStyle name="Normal 3 2 3 4 4 2 7" xfId="10263"/>
    <cellStyle name="Normal 3 2 3 4 4 2 8" xfId="10264"/>
    <cellStyle name="Normal 3 2 3 4 4 3" xfId="10265"/>
    <cellStyle name="Normal 3 2 3 4 4 3 2" xfId="10266"/>
    <cellStyle name="Normal 3 2 3 4 4 3 3" xfId="10267"/>
    <cellStyle name="Normal 3 2 3 4 4 3 4" xfId="10268"/>
    <cellStyle name="Normal 3 2 3 4 4 3 5" xfId="10269"/>
    <cellStyle name="Normal 3 2 3 4 4 3 6" xfId="10270"/>
    <cellStyle name="Normal 3 2 3 4 4 4" xfId="10271"/>
    <cellStyle name="Normal 3 2 3 4 4 5" xfId="10272"/>
    <cellStyle name="Normal 3 2 3 4 4 6" xfId="10273"/>
    <cellStyle name="Normal 3 2 3 4 4 7" xfId="10274"/>
    <cellStyle name="Normal 3 2 3 4 4 8" xfId="10275"/>
    <cellStyle name="Normal 3 2 3 4 5" xfId="10276"/>
    <cellStyle name="Normal 3 2 3 4 5 2" xfId="10277"/>
    <cellStyle name="Normal 3 2 3 4 5 2 2" xfId="10278"/>
    <cellStyle name="Normal 3 2 3 4 5 2 2 2" xfId="10279"/>
    <cellStyle name="Normal 3 2 3 4 5 2 2 3" xfId="10280"/>
    <cellStyle name="Normal 3 2 3 4 5 2 2 4" xfId="10281"/>
    <cellStyle name="Normal 3 2 3 4 5 2 2 5" xfId="10282"/>
    <cellStyle name="Normal 3 2 3 4 5 2 2 6" xfId="10283"/>
    <cellStyle name="Normal 3 2 3 4 5 2 3" xfId="10284"/>
    <cellStyle name="Normal 3 2 3 4 5 2 3 2" xfId="10285"/>
    <cellStyle name="Normal 3 2 3 4 5 2 4" xfId="10286"/>
    <cellStyle name="Normal 3 2 3 4 5 2 5" xfId="10287"/>
    <cellStyle name="Normal 3 2 3 4 5 2 6" xfId="10288"/>
    <cellStyle name="Normal 3 2 3 4 5 2 7" xfId="10289"/>
    <cellStyle name="Normal 3 2 3 4 5 2 8" xfId="10290"/>
    <cellStyle name="Normal 3 2 3 4 5 3" xfId="10291"/>
    <cellStyle name="Normal 3 2 3 4 5 3 2" xfId="10292"/>
    <cellStyle name="Normal 3 2 3 4 5 3 3" xfId="10293"/>
    <cellStyle name="Normal 3 2 3 4 5 3 4" xfId="10294"/>
    <cellStyle name="Normal 3 2 3 4 5 3 5" xfId="10295"/>
    <cellStyle name="Normal 3 2 3 4 5 3 6" xfId="10296"/>
    <cellStyle name="Normal 3 2 3 4 5 4" xfId="10297"/>
    <cellStyle name="Normal 3 2 3 4 5 5" xfId="10298"/>
    <cellStyle name="Normal 3 2 3 4 5 6" xfId="10299"/>
    <cellStyle name="Normal 3 2 3 4 5 7" xfId="10300"/>
    <cellStyle name="Normal 3 2 3 4 5 8" xfId="10301"/>
    <cellStyle name="Normal 3 2 3 4 6" xfId="10302"/>
    <cellStyle name="Normal 3 2 3 4 6 2" xfId="10303"/>
    <cellStyle name="Normal 3 2 3 4 6 2 2" xfId="10304"/>
    <cellStyle name="Normal 3 2 3 4 6 2 2 2" xfId="10305"/>
    <cellStyle name="Normal 3 2 3 4 6 2 2 3" xfId="10306"/>
    <cellStyle name="Normal 3 2 3 4 6 2 2 4" xfId="10307"/>
    <cellStyle name="Normal 3 2 3 4 6 2 2 5" xfId="10308"/>
    <cellStyle name="Normal 3 2 3 4 6 2 2 6" xfId="10309"/>
    <cellStyle name="Normal 3 2 3 4 6 2 3" xfId="10310"/>
    <cellStyle name="Normal 3 2 3 4 6 2 3 2" xfId="10311"/>
    <cellStyle name="Normal 3 2 3 4 6 2 4" xfId="10312"/>
    <cellStyle name="Normal 3 2 3 4 6 2 5" xfId="10313"/>
    <cellStyle name="Normal 3 2 3 4 6 2 6" xfId="10314"/>
    <cellStyle name="Normal 3 2 3 4 6 2 7" xfId="10315"/>
    <cellStyle name="Normal 3 2 3 4 6 2 8" xfId="10316"/>
    <cellStyle name="Normal 3 2 3 4 6 3" xfId="10317"/>
    <cellStyle name="Normal 3 2 3 4 6 3 2" xfId="10318"/>
    <cellStyle name="Normal 3 2 3 4 6 3 3" xfId="10319"/>
    <cellStyle name="Normal 3 2 3 4 6 3 4" xfId="10320"/>
    <cellStyle name="Normal 3 2 3 4 6 3 5" xfId="10321"/>
    <cellStyle name="Normal 3 2 3 4 6 3 6" xfId="10322"/>
    <cellStyle name="Normal 3 2 3 4 6 4" xfId="10323"/>
    <cellStyle name="Normal 3 2 3 4 6 5" xfId="10324"/>
    <cellStyle name="Normal 3 2 3 4 6 6" xfId="10325"/>
    <cellStyle name="Normal 3 2 3 4 6 7" xfId="10326"/>
    <cellStyle name="Normal 3 2 3 4 6 8" xfId="10327"/>
    <cellStyle name="Normal 3 2 3 4 7" xfId="10328"/>
    <cellStyle name="Normal 3 2 3 4 7 2" xfId="10329"/>
    <cellStyle name="Normal 3 2 3 4 7 2 2" xfId="10330"/>
    <cellStyle name="Normal 3 2 3 4 7 2 3" xfId="10331"/>
    <cellStyle name="Normal 3 2 3 4 7 2 4" xfId="10332"/>
    <cellStyle name="Normal 3 2 3 4 7 2 5" xfId="10333"/>
    <cellStyle name="Normal 3 2 3 4 7 2 6" xfId="10334"/>
    <cellStyle name="Normal 3 2 3 4 7 3" xfId="10335"/>
    <cellStyle name="Normal 3 2 3 4 7 3 2" xfId="10336"/>
    <cellStyle name="Normal 3 2 3 4 7 4" xfId="10337"/>
    <cellStyle name="Normal 3 2 3 4 7 5" xfId="10338"/>
    <cellStyle name="Normal 3 2 3 4 7 6" xfId="10339"/>
    <cellStyle name="Normal 3 2 3 4 7 7" xfId="10340"/>
    <cellStyle name="Normal 3 2 3 4 7 8" xfId="10341"/>
    <cellStyle name="Normal 3 2 3 4 8" xfId="10342"/>
    <cellStyle name="Normal 3 2 3 4 8 2" xfId="10343"/>
    <cellStyle name="Normal 3 2 3 4 8 3" xfId="10344"/>
    <cellStyle name="Normal 3 2 3 4 8 4" xfId="10345"/>
    <cellStyle name="Normal 3 2 3 4 8 5" xfId="10346"/>
    <cellStyle name="Normal 3 2 3 4 8 6" xfId="10347"/>
    <cellStyle name="Normal 3 2 3 4 9" xfId="10348"/>
    <cellStyle name="Normal 3 2 3 5" xfId="10349"/>
    <cellStyle name="Normal 3 2 3 5 10" xfId="10350"/>
    <cellStyle name="Normal 3 2 3 5 11" xfId="10351"/>
    <cellStyle name="Normal 3 2 3 5 12" xfId="10352"/>
    <cellStyle name="Normal 3 2 3 5 13" xfId="10353"/>
    <cellStyle name="Normal 3 2 3 5 2" xfId="10354"/>
    <cellStyle name="Normal 3 2 3 5 2 10" xfId="10355"/>
    <cellStyle name="Normal 3 2 3 5 2 11" xfId="10356"/>
    <cellStyle name="Normal 3 2 3 5 2 12" xfId="10357"/>
    <cellStyle name="Normal 3 2 3 5 2 2" xfId="10358"/>
    <cellStyle name="Normal 3 2 3 5 2 2 2" xfId="10359"/>
    <cellStyle name="Normal 3 2 3 5 2 2 2 2" xfId="10360"/>
    <cellStyle name="Normal 3 2 3 5 2 2 2 2 2" xfId="10361"/>
    <cellStyle name="Normal 3 2 3 5 2 2 2 2 3" xfId="10362"/>
    <cellStyle name="Normal 3 2 3 5 2 2 2 2 4" xfId="10363"/>
    <cellStyle name="Normal 3 2 3 5 2 2 2 2 5" xfId="10364"/>
    <cellStyle name="Normal 3 2 3 5 2 2 2 2 6" xfId="10365"/>
    <cellStyle name="Normal 3 2 3 5 2 2 2 3" xfId="10366"/>
    <cellStyle name="Normal 3 2 3 5 2 2 2 3 2" xfId="10367"/>
    <cellStyle name="Normal 3 2 3 5 2 2 2 4" xfId="10368"/>
    <cellStyle name="Normal 3 2 3 5 2 2 2 5" xfId="10369"/>
    <cellStyle name="Normal 3 2 3 5 2 2 2 6" xfId="10370"/>
    <cellStyle name="Normal 3 2 3 5 2 2 2 7" xfId="10371"/>
    <cellStyle name="Normal 3 2 3 5 2 2 2 8" xfId="10372"/>
    <cellStyle name="Normal 3 2 3 5 2 2 3" xfId="10373"/>
    <cellStyle name="Normal 3 2 3 5 2 2 3 2" xfId="10374"/>
    <cellStyle name="Normal 3 2 3 5 2 2 3 3" xfId="10375"/>
    <cellStyle name="Normal 3 2 3 5 2 2 3 4" xfId="10376"/>
    <cellStyle name="Normal 3 2 3 5 2 2 3 5" xfId="10377"/>
    <cellStyle name="Normal 3 2 3 5 2 2 3 6" xfId="10378"/>
    <cellStyle name="Normal 3 2 3 5 2 2 4" xfId="10379"/>
    <cellStyle name="Normal 3 2 3 5 2 2 5" xfId="10380"/>
    <cellStyle name="Normal 3 2 3 5 2 2 6" xfId="10381"/>
    <cellStyle name="Normal 3 2 3 5 2 2 7" xfId="10382"/>
    <cellStyle name="Normal 3 2 3 5 2 2 8" xfId="10383"/>
    <cellStyle name="Normal 3 2 3 5 2 3" xfId="10384"/>
    <cellStyle name="Normal 3 2 3 5 2 3 2" xfId="10385"/>
    <cellStyle name="Normal 3 2 3 5 2 3 2 2" xfId="10386"/>
    <cellStyle name="Normal 3 2 3 5 2 3 2 2 2" xfId="10387"/>
    <cellStyle name="Normal 3 2 3 5 2 3 2 2 3" xfId="10388"/>
    <cellStyle name="Normal 3 2 3 5 2 3 2 2 4" xfId="10389"/>
    <cellStyle name="Normal 3 2 3 5 2 3 2 2 5" xfId="10390"/>
    <cellStyle name="Normal 3 2 3 5 2 3 2 2 6" xfId="10391"/>
    <cellStyle name="Normal 3 2 3 5 2 3 2 3" xfId="10392"/>
    <cellStyle name="Normal 3 2 3 5 2 3 2 3 2" xfId="10393"/>
    <cellStyle name="Normal 3 2 3 5 2 3 2 4" xfId="10394"/>
    <cellStyle name="Normal 3 2 3 5 2 3 2 5" xfId="10395"/>
    <cellStyle name="Normal 3 2 3 5 2 3 2 6" xfId="10396"/>
    <cellStyle name="Normal 3 2 3 5 2 3 2 7" xfId="10397"/>
    <cellStyle name="Normal 3 2 3 5 2 3 2 8" xfId="10398"/>
    <cellStyle name="Normal 3 2 3 5 2 3 3" xfId="10399"/>
    <cellStyle name="Normal 3 2 3 5 2 3 3 2" xfId="10400"/>
    <cellStyle name="Normal 3 2 3 5 2 3 3 3" xfId="10401"/>
    <cellStyle name="Normal 3 2 3 5 2 3 3 4" xfId="10402"/>
    <cellStyle name="Normal 3 2 3 5 2 3 3 5" xfId="10403"/>
    <cellStyle name="Normal 3 2 3 5 2 3 3 6" xfId="10404"/>
    <cellStyle name="Normal 3 2 3 5 2 3 4" xfId="10405"/>
    <cellStyle name="Normal 3 2 3 5 2 3 5" xfId="10406"/>
    <cellStyle name="Normal 3 2 3 5 2 3 6" xfId="10407"/>
    <cellStyle name="Normal 3 2 3 5 2 3 7" xfId="10408"/>
    <cellStyle name="Normal 3 2 3 5 2 3 8" xfId="10409"/>
    <cellStyle name="Normal 3 2 3 5 2 4" xfId="10410"/>
    <cellStyle name="Normal 3 2 3 5 2 4 2" xfId="10411"/>
    <cellStyle name="Normal 3 2 3 5 2 4 2 2" xfId="10412"/>
    <cellStyle name="Normal 3 2 3 5 2 4 2 2 2" xfId="10413"/>
    <cellStyle name="Normal 3 2 3 5 2 4 2 2 3" xfId="10414"/>
    <cellStyle name="Normal 3 2 3 5 2 4 2 2 4" xfId="10415"/>
    <cellStyle name="Normal 3 2 3 5 2 4 2 2 5" xfId="10416"/>
    <cellStyle name="Normal 3 2 3 5 2 4 2 2 6" xfId="10417"/>
    <cellStyle name="Normal 3 2 3 5 2 4 2 3" xfId="10418"/>
    <cellStyle name="Normal 3 2 3 5 2 4 2 3 2" xfId="10419"/>
    <cellStyle name="Normal 3 2 3 5 2 4 2 4" xfId="10420"/>
    <cellStyle name="Normal 3 2 3 5 2 4 2 5" xfId="10421"/>
    <cellStyle name="Normal 3 2 3 5 2 4 2 6" xfId="10422"/>
    <cellStyle name="Normal 3 2 3 5 2 4 2 7" xfId="10423"/>
    <cellStyle name="Normal 3 2 3 5 2 4 2 8" xfId="10424"/>
    <cellStyle name="Normal 3 2 3 5 2 4 3" xfId="10425"/>
    <cellStyle name="Normal 3 2 3 5 2 4 3 2" xfId="10426"/>
    <cellStyle name="Normal 3 2 3 5 2 4 3 3" xfId="10427"/>
    <cellStyle name="Normal 3 2 3 5 2 4 3 4" xfId="10428"/>
    <cellStyle name="Normal 3 2 3 5 2 4 3 5" xfId="10429"/>
    <cellStyle name="Normal 3 2 3 5 2 4 3 6" xfId="10430"/>
    <cellStyle name="Normal 3 2 3 5 2 4 4" xfId="10431"/>
    <cellStyle name="Normal 3 2 3 5 2 4 5" xfId="10432"/>
    <cellStyle name="Normal 3 2 3 5 2 4 6" xfId="10433"/>
    <cellStyle name="Normal 3 2 3 5 2 4 7" xfId="10434"/>
    <cellStyle name="Normal 3 2 3 5 2 4 8" xfId="10435"/>
    <cellStyle name="Normal 3 2 3 5 2 5" xfId="10436"/>
    <cellStyle name="Normal 3 2 3 5 2 5 2" xfId="10437"/>
    <cellStyle name="Normal 3 2 3 5 2 5 2 2" xfId="10438"/>
    <cellStyle name="Normal 3 2 3 5 2 5 2 2 2" xfId="10439"/>
    <cellStyle name="Normal 3 2 3 5 2 5 2 2 3" xfId="10440"/>
    <cellStyle name="Normal 3 2 3 5 2 5 2 2 4" xfId="10441"/>
    <cellStyle name="Normal 3 2 3 5 2 5 2 2 5" xfId="10442"/>
    <cellStyle name="Normal 3 2 3 5 2 5 2 2 6" xfId="10443"/>
    <cellStyle name="Normal 3 2 3 5 2 5 2 3" xfId="10444"/>
    <cellStyle name="Normal 3 2 3 5 2 5 2 3 2" xfId="10445"/>
    <cellStyle name="Normal 3 2 3 5 2 5 2 4" xfId="10446"/>
    <cellStyle name="Normal 3 2 3 5 2 5 2 5" xfId="10447"/>
    <cellStyle name="Normal 3 2 3 5 2 5 2 6" xfId="10448"/>
    <cellStyle name="Normal 3 2 3 5 2 5 2 7" xfId="10449"/>
    <cellStyle name="Normal 3 2 3 5 2 5 2 8" xfId="10450"/>
    <cellStyle name="Normal 3 2 3 5 2 5 3" xfId="10451"/>
    <cellStyle name="Normal 3 2 3 5 2 5 3 2" xfId="10452"/>
    <cellStyle name="Normal 3 2 3 5 2 5 3 3" xfId="10453"/>
    <cellStyle name="Normal 3 2 3 5 2 5 3 4" xfId="10454"/>
    <cellStyle name="Normal 3 2 3 5 2 5 3 5" xfId="10455"/>
    <cellStyle name="Normal 3 2 3 5 2 5 3 6" xfId="10456"/>
    <cellStyle name="Normal 3 2 3 5 2 5 4" xfId="10457"/>
    <cellStyle name="Normal 3 2 3 5 2 5 5" xfId="10458"/>
    <cellStyle name="Normal 3 2 3 5 2 5 6" xfId="10459"/>
    <cellStyle name="Normal 3 2 3 5 2 5 7" xfId="10460"/>
    <cellStyle name="Normal 3 2 3 5 2 5 8" xfId="10461"/>
    <cellStyle name="Normal 3 2 3 5 2 6" xfId="10462"/>
    <cellStyle name="Normal 3 2 3 5 2 6 2" xfId="10463"/>
    <cellStyle name="Normal 3 2 3 5 2 6 2 2" xfId="10464"/>
    <cellStyle name="Normal 3 2 3 5 2 6 2 3" xfId="10465"/>
    <cellStyle name="Normal 3 2 3 5 2 6 2 4" xfId="10466"/>
    <cellStyle name="Normal 3 2 3 5 2 6 2 5" xfId="10467"/>
    <cellStyle name="Normal 3 2 3 5 2 6 2 6" xfId="10468"/>
    <cellStyle name="Normal 3 2 3 5 2 6 3" xfId="10469"/>
    <cellStyle name="Normal 3 2 3 5 2 6 3 2" xfId="10470"/>
    <cellStyle name="Normal 3 2 3 5 2 6 4" xfId="10471"/>
    <cellStyle name="Normal 3 2 3 5 2 6 5" xfId="10472"/>
    <cellStyle name="Normal 3 2 3 5 2 6 6" xfId="10473"/>
    <cellStyle name="Normal 3 2 3 5 2 6 7" xfId="10474"/>
    <cellStyle name="Normal 3 2 3 5 2 6 8" xfId="10475"/>
    <cellStyle name="Normal 3 2 3 5 2 7" xfId="10476"/>
    <cellStyle name="Normal 3 2 3 5 2 7 2" xfId="10477"/>
    <cellStyle name="Normal 3 2 3 5 2 7 3" xfId="10478"/>
    <cellStyle name="Normal 3 2 3 5 2 7 4" xfId="10479"/>
    <cellStyle name="Normal 3 2 3 5 2 7 5" xfId="10480"/>
    <cellStyle name="Normal 3 2 3 5 2 7 6" xfId="10481"/>
    <cellStyle name="Normal 3 2 3 5 2 8" xfId="10482"/>
    <cellStyle name="Normal 3 2 3 5 2 9" xfId="10483"/>
    <cellStyle name="Normal 3 2 3 5 3" xfId="10484"/>
    <cellStyle name="Normal 3 2 3 5 3 2" xfId="10485"/>
    <cellStyle name="Normal 3 2 3 5 3 2 2" xfId="10486"/>
    <cellStyle name="Normal 3 2 3 5 3 2 2 2" xfId="10487"/>
    <cellStyle name="Normal 3 2 3 5 3 2 2 3" xfId="10488"/>
    <cellStyle name="Normal 3 2 3 5 3 2 2 4" xfId="10489"/>
    <cellStyle name="Normal 3 2 3 5 3 2 2 5" xfId="10490"/>
    <cellStyle name="Normal 3 2 3 5 3 2 2 6" xfId="10491"/>
    <cellStyle name="Normal 3 2 3 5 3 2 3" xfId="10492"/>
    <cellStyle name="Normal 3 2 3 5 3 2 3 2" xfId="10493"/>
    <cellStyle name="Normal 3 2 3 5 3 2 4" xfId="10494"/>
    <cellStyle name="Normal 3 2 3 5 3 2 5" xfId="10495"/>
    <cellStyle name="Normal 3 2 3 5 3 2 6" xfId="10496"/>
    <cellStyle name="Normal 3 2 3 5 3 2 7" xfId="10497"/>
    <cellStyle name="Normal 3 2 3 5 3 2 8" xfId="10498"/>
    <cellStyle name="Normal 3 2 3 5 3 3" xfId="10499"/>
    <cellStyle name="Normal 3 2 3 5 3 3 2" xfId="10500"/>
    <cellStyle name="Normal 3 2 3 5 3 3 3" xfId="10501"/>
    <cellStyle name="Normal 3 2 3 5 3 3 4" xfId="10502"/>
    <cellStyle name="Normal 3 2 3 5 3 3 5" xfId="10503"/>
    <cellStyle name="Normal 3 2 3 5 3 3 6" xfId="10504"/>
    <cellStyle name="Normal 3 2 3 5 3 4" xfId="10505"/>
    <cellStyle name="Normal 3 2 3 5 3 5" xfId="10506"/>
    <cellStyle name="Normal 3 2 3 5 3 6" xfId="10507"/>
    <cellStyle name="Normal 3 2 3 5 3 7" xfId="10508"/>
    <cellStyle name="Normal 3 2 3 5 3 8" xfId="10509"/>
    <cellStyle name="Normal 3 2 3 5 4" xfId="10510"/>
    <cellStyle name="Normal 3 2 3 5 4 2" xfId="10511"/>
    <cellStyle name="Normal 3 2 3 5 4 2 2" xfId="10512"/>
    <cellStyle name="Normal 3 2 3 5 4 2 2 2" xfId="10513"/>
    <cellStyle name="Normal 3 2 3 5 4 2 2 3" xfId="10514"/>
    <cellStyle name="Normal 3 2 3 5 4 2 2 4" xfId="10515"/>
    <cellStyle name="Normal 3 2 3 5 4 2 2 5" xfId="10516"/>
    <cellStyle name="Normal 3 2 3 5 4 2 2 6" xfId="10517"/>
    <cellStyle name="Normal 3 2 3 5 4 2 3" xfId="10518"/>
    <cellStyle name="Normal 3 2 3 5 4 2 3 2" xfId="10519"/>
    <cellStyle name="Normal 3 2 3 5 4 2 4" xfId="10520"/>
    <cellStyle name="Normal 3 2 3 5 4 2 5" xfId="10521"/>
    <cellStyle name="Normal 3 2 3 5 4 2 6" xfId="10522"/>
    <cellStyle name="Normal 3 2 3 5 4 2 7" xfId="10523"/>
    <cellStyle name="Normal 3 2 3 5 4 2 8" xfId="10524"/>
    <cellStyle name="Normal 3 2 3 5 4 3" xfId="10525"/>
    <cellStyle name="Normal 3 2 3 5 4 3 2" xfId="10526"/>
    <cellStyle name="Normal 3 2 3 5 4 3 3" xfId="10527"/>
    <cellStyle name="Normal 3 2 3 5 4 3 4" xfId="10528"/>
    <cellStyle name="Normal 3 2 3 5 4 3 5" xfId="10529"/>
    <cellStyle name="Normal 3 2 3 5 4 3 6" xfId="10530"/>
    <cellStyle name="Normal 3 2 3 5 4 4" xfId="10531"/>
    <cellStyle name="Normal 3 2 3 5 4 5" xfId="10532"/>
    <cellStyle name="Normal 3 2 3 5 4 6" xfId="10533"/>
    <cellStyle name="Normal 3 2 3 5 4 7" xfId="10534"/>
    <cellStyle name="Normal 3 2 3 5 4 8" xfId="10535"/>
    <cellStyle name="Normal 3 2 3 5 5" xfId="10536"/>
    <cellStyle name="Normal 3 2 3 5 5 2" xfId="10537"/>
    <cellStyle name="Normal 3 2 3 5 5 2 2" xfId="10538"/>
    <cellStyle name="Normal 3 2 3 5 5 2 2 2" xfId="10539"/>
    <cellStyle name="Normal 3 2 3 5 5 2 2 3" xfId="10540"/>
    <cellStyle name="Normal 3 2 3 5 5 2 2 4" xfId="10541"/>
    <cellStyle name="Normal 3 2 3 5 5 2 2 5" xfId="10542"/>
    <cellStyle name="Normal 3 2 3 5 5 2 2 6" xfId="10543"/>
    <cellStyle name="Normal 3 2 3 5 5 2 3" xfId="10544"/>
    <cellStyle name="Normal 3 2 3 5 5 2 3 2" xfId="10545"/>
    <cellStyle name="Normal 3 2 3 5 5 2 4" xfId="10546"/>
    <cellStyle name="Normal 3 2 3 5 5 2 5" xfId="10547"/>
    <cellStyle name="Normal 3 2 3 5 5 2 6" xfId="10548"/>
    <cellStyle name="Normal 3 2 3 5 5 2 7" xfId="10549"/>
    <cellStyle name="Normal 3 2 3 5 5 2 8" xfId="10550"/>
    <cellStyle name="Normal 3 2 3 5 5 3" xfId="10551"/>
    <cellStyle name="Normal 3 2 3 5 5 3 2" xfId="10552"/>
    <cellStyle name="Normal 3 2 3 5 5 3 3" xfId="10553"/>
    <cellStyle name="Normal 3 2 3 5 5 3 4" xfId="10554"/>
    <cellStyle name="Normal 3 2 3 5 5 3 5" xfId="10555"/>
    <cellStyle name="Normal 3 2 3 5 5 3 6" xfId="10556"/>
    <cellStyle name="Normal 3 2 3 5 5 4" xfId="10557"/>
    <cellStyle name="Normal 3 2 3 5 5 5" xfId="10558"/>
    <cellStyle name="Normal 3 2 3 5 5 6" xfId="10559"/>
    <cellStyle name="Normal 3 2 3 5 5 7" xfId="10560"/>
    <cellStyle name="Normal 3 2 3 5 5 8" xfId="10561"/>
    <cellStyle name="Normal 3 2 3 5 6" xfId="10562"/>
    <cellStyle name="Normal 3 2 3 5 6 2" xfId="10563"/>
    <cellStyle name="Normal 3 2 3 5 6 2 2" xfId="10564"/>
    <cellStyle name="Normal 3 2 3 5 6 2 2 2" xfId="10565"/>
    <cellStyle name="Normal 3 2 3 5 6 2 2 3" xfId="10566"/>
    <cellStyle name="Normal 3 2 3 5 6 2 2 4" xfId="10567"/>
    <cellStyle name="Normal 3 2 3 5 6 2 2 5" xfId="10568"/>
    <cellStyle name="Normal 3 2 3 5 6 2 2 6" xfId="10569"/>
    <cellStyle name="Normal 3 2 3 5 6 2 3" xfId="10570"/>
    <cellStyle name="Normal 3 2 3 5 6 2 3 2" xfId="10571"/>
    <cellStyle name="Normal 3 2 3 5 6 2 4" xfId="10572"/>
    <cellStyle name="Normal 3 2 3 5 6 2 5" xfId="10573"/>
    <cellStyle name="Normal 3 2 3 5 6 2 6" xfId="10574"/>
    <cellStyle name="Normal 3 2 3 5 6 2 7" xfId="10575"/>
    <cellStyle name="Normal 3 2 3 5 6 2 8" xfId="10576"/>
    <cellStyle name="Normal 3 2 3 5 6 3" xfId="10577"/>
    <cellStyle name="Normal 3 2 3 5 6 3 2" xfId="10578"/>
    <cellStyle name="Normal 3 2 3 5 6 3 3" xfId="10579"/>
    <cellStyle name="Normal 3 2 3 5 6 3 4" xfId="10580"/>
    <cellStyle name="Normal 3 2 3 5 6 3 5" xfId="10581"/>
    <cellStyle name="Normal 3 2 3 5 6 3 6" xfId="10582"/>
    <cellStyle name="Normal 3 2 3 5 6 4" xfId="10583"/>
    <cellStyle name="Normal 3 2 3 5 6 5" xfId="10584"/>
    <cellStyle name="Normal 3 2 3 5 6 6" xfId="10585"/>
    <cellStyle name="Normal 3 2 3 5 6 7" xfId="10586"/>
    <cellStyle name="Normal 3 2 3 5 6 8" xfId="10587"/>
    <cellStyle name="Normal 3 2 3 5 7" xfId="10588"/>
    <cellStyle name="Normal 3 2 3 5 7 2" xfId="10589"/>
    <cellStyle name="Normal 3 2 3 5 7 2 2" xfId="10590"/>
    <cellStyle name="Normal 3 2 3 5 7 2 3" xfId="10591"/>
    <cellStyle name="Normal 3 2 3 5 7 2 4" xfId="10592"/>
    <cellStyle name="Normal 3 2 3 5 7 2 5" xfId="10593"/>
    <cellStyle name="Normal 3 2 3 5 7 2 6" xfId="10594"/>
    <cellStyle name="Normal 3 2 3 5 7 3" xfId="10595"/>
    <cellStyle name="Normal 3 2 3 5 7 3 2" xfId="10596"/>
    <cellStyle name="Normal 3 2 3 5 7 4" xfId="10597"/>
    <cellStyle name="Normal 3 2 3 5 7 5" xfId="10598"/>
    <cellStyle name="Normal 3 2 3 5 7 6" xfId="10599"/>
    <cellStyle name="Normal 3 2 3 5 7 7" xfId="10600"/>
    <cellStyle name="Normal 3 2 3 5 7 8" xfId="10601"/>
    <cellStyle name="Normal 3 2 3 5 8" xfId="10602"/>
    <cellStyle name="Normal 3 2 3 5 8 2" xfId="10603"/>
    <cellStyle name="Normal 3 2 3 5 8 3" xfId="10604"/>
    <cellStyle name="Normal 3 2 3 5 8 4" xfId="10605"/>
    <cellStyle name="Normal 3 2 3 5 8 5" xfId="10606"/>
    <cellStyle name="Normal 3 2 3 5 8 6" xfId="10607"/>
    <cellStyle name="Normal 3 2 3 5 9" xfId="10608"/>
    <cellStyle name="Normal 3 2 3 6" xfId="10609"/>
    <cellStyle name="Normal 3 2 3 6 10" xfId="10610"/>
    <cellStyle name="Normal 3 2 3 6 11" xfId="10611"/>
    <cellStyle name="Normal 3 2 3 6 12" xfId="10612"/>
    <cellStyle name="Normal 3 2 3 6 2" xfId="10613"/>
    <cellStyle name="Normal 3 2 3 6 2 2" xfId="10614"/>
    <cellStyle name="Normal 3 2 3 6 2 2 2" xfId="10615"/>
    <cellStyle name="Normal 3 2 3 6 2 2 2 2" xfId="10616"/>
    <cellStyle name="Normal 3 2 3 6 2 2 2 3" xfId="10617"/>
    <cellStyle name="Normal 3 2 3 6 2 2 2 4" xfId="10618"/>
    <cellStyle name="Normal 3 2 3 6 2 2 2 5" xfId="10619"/>
    <cellStyle name="Normal 3 2 3 6 2 2 2 6" xfId="10620"/>
    <cellStyle name="Normal 3 2 3 6 2 2 3" xfId="10621"/>
    <cellStyle name="Normal 3 2 3 6 2 2 3 2" xfId="10622"/>
    <cellStyle name="Normal 3 2 3 6 2 2 4" xfId="10623"/>
    <cellStyle name="Normal 3 2 3 6 2 2 5" xfId="10624"/>
    <cellStyle name="Normal 3 2 3 6 2 2 6" xfId="10625"/>
    <cellStyle name="Normal 3 2 3 6 2 2 7" xfId="10626"/>
    <cellStyle name="Normal 3 2 3 6 2 2 8" xfId="10627"/>
    <cellStyle name="Normal 3 2 3 6 2 3" xfId="10628"/>
    <cellStyle name="Normal 3 2 3 6 2 3 2" xfId="10629"/>
    <cellStyle name="Normal 3 2 3 6 2 3 3" xfId="10630"/>
    <cellStyle name="Normal 3 2 3 6 2 3 4" xfId="10631"/>
    <cellStyle name="Normal 3 2 3 6 2 3 5" xfId="10632"/>
    <cellStyle name="Normal 3 2 3 6 2 3 6" xfId="10633"/>
    <cellStyle name="Normal 3 2 3 6 2 4" xfId="10634"/>
    <cellStyle name="Normal 3 2 3 6 2 5" xfId="10635"/>
    <cellStyle name="Normal 3 2 3 6 2 6" xfId="10636"/>
    <cellStyle name="Normal 3 2 3 6 2 7" xfId="10637"/>
    <cellStyle name="Normal 3 2 3 6 2 8" xfId="10638"/>
    <cellStyle name="Normal 3 2 3 6 3" xfId="10639"/>
    <cellStyle name="Normal 3 2 3 6 3 2" xfId="10640"/>
    <cellStyle name="Normal 3 2 3 6 3 2 2" xfId="10641"/>
    <cellStyle name="Normal 3 2 3 6 3 2 2 2" xfId="10642"/>
    <cellStyle name="Normal 3 2 3 6 3 2 2 3" xfId="10643"/>
    <cellStyle name="Normal 3 2 3 6 3 2 2 4" xfId="10644"/>
    <cellStyle name="Normal 3 2 3 6 3 2 2 5" xfId="10645"/>
    <cellStyle name="Normal 3 2 3 6 3 2 2 6" xfId="10646"/>
    <cellStyle name="Normal 3 2 3 6 3 2 3" xfId="10647"/>
    <cellStyle name="Normal 3 2 3 6 3 2 3 2" xfId="10648"/>
    <cellStyle name="Normal 3 2 3 6 3 2 4" xfId="10649"/>
    <cellStyle name="Normal 3 2 3 6 3 2 5" xfId="10650"/>
    <cellStyle name="Normal 3 2 3 6 3 2 6" xfId="10651"/>
    <cellStyle name="Normal 3 2 3 6 3 2 7" xfId="10652"/>
    <cellStyle name="Normal 3 2 3 6 3 2 8" xfId="10653"/>
    <cellStyle name="Normal 3 2 3 6 3 3" xfId="10654"/>
    <cellStyle name="Normal 3 2 3 6 3 3 2" xfId="10655"/>
    <cellStyle name="Normal 3 2 3 6 3 3 3" xfId="10656"/>
    <cellStyle name="Normal 3 2 3 6 3 3 4" xfId="10657"/>
    <cellStyle name="Normal 3 2 3 6 3 3 5" xfId="10658"/>
    <cellStyle name="Normal 3 2 3 6 3 3 6" xfId="10659"/>
    <cellStyle name="Normal 3 2 3 6 3 4" xfId="10660"/>
    <cellStyle name="Normal 3 2 3 6 3 5" xfId="10661"/>
    <cellStyle name="Normal 3 2 3 6 3 6" xfId="10662"/>
    <cellStyle name="Normal 3 2 3 6 3 7" xfId="10663"/>
    <cellStyle name="Normal 3 2 3 6 3 8" xfId="10664"/>
    <cellStyle name="Normal 3 2 3 6 4" xfId="10665"/>
    <cellStyle name="Normal 3 2 3 6 4 2" xfId="10666"/>
    <cellStyle name="Normal 3 2 3 6 4 2 2" xfId="10667"/>
    <cellStyle name="Normal 3 2 3 6 4 2 2 2" xfId="10668"/>
    <cellStyle name="Normal 3 2 3 6 4 2 2 3" xfId="10669"/>
    <cellStyle name="Normal 3 2 3 6 4 2 2 4" xfId="10670"/>
    <cellStyle name="Normal 3 2 3 6 4 2 2 5" xfId="10671"/>
    <cellStyle name="Normal 3 2 3 6 4 2 2 6" xfId="10672"/>
    <cellStyle name="Normal 3 2 3 6 4 2 3" xfId="10673"/>
    <cellStyle name="Normal 3 2 3 6 4 2 3 2" xfId="10674"/>
    <cellStyle name="Normal 3 2 3 6 4 2 4" xfId="10675"/>
    <cellStyle name="Normal 3 2 3 6 4 2 5" xfId="10676"/>
    <cellStyle name="Normal 3 2 3 6 4 2 6" xfId="10677"/>
    <cellStyle name="Normal 3 2 3 6 4 2 7" xfId="10678"/>
    <cellStyle name="Normal 3 2 3 6 4 2 8" xfId="10679"/>
    <cellStyle name="Normal 3 2 3 6 4 3" xfId="10680"/>
    <cellStyle name="Normal 3 2 3 6 4 3 2" xfId="10681"/>
    <cellStyle name="Normal 3 2 3 6 4 3 3" xfId="10682"/>
    <cellStyle name="Normal 3 2 3 6 4 3 4" xfId="10683"/>
    <cellStyle name="Normal 3 2 3 6 4 3 5" xfId="10684"/>
    <cellStyle name="Normal 3 2 3 6 4 3 6" xfId="10685"/>
    <cellStyle name="Normal 3 2 3 6 4 4" xfId="10686"/>
    <cellStyle name="Normal 3 2 3 6 4 5" xfId="10687"/>
    <cellStyle name="Normal 3 2 3 6 4 6" xfId="10688"/>
    <cellStyle name="Normal 3 2 3 6 4 7" xfId="10689"/>
    <cellStyle name="Normal 3 2 3 6 4 8" xfId="10690"/>
    <cellStyle name="Normal 3 2 3 6 5" xfId="10691"/>
    <cellStyle name="Normal 3 2 3 6 5 2" xfId="10692"/>
    <cellStyle name="Normal 3 2 3 6 5 2 2" xfId="10693"/>
    <cellStyle name="Normal 3 2 3 6 5 2 2 2" xfId="10694"/>
    <cellStyle name="Normal 3 2 3 6 5 2 2 3" xfId="10695"/>
    <cellStyle name="Normal 3 2 3 6 5 2 2 4" xfId="10696"/>
    <cellStyle name="Normal 3 2 3 6 5 2 2 5" xfId="10697"/>
    <cellStyle name="Normal 3 2 3 6 5 2 2 6" xfId="10698"/>
    <cellStyle name="Normal 3 2 3 6 5 2 3" xfId="10699"/>
    <cellStyle name="Normal 3 2 3 6 5 2 3 2" xfId="10700"/>
    <cellStyle name="Normal 3 2 3 6 5 2 4" xfId="10701"/>
    <cellStyle name="Normal 3 2 3 6 5 2 5" xfId="10702"/>
    <cellStyle name="Normal 3 2 3 6 5 2 6" xfId="10703"/>
    <cellStyle name="Normal 3 2 3 6 5 2 7" xfId="10704"/>
    <cellStyle name="Normal 3 2 3 6 5 2 8" xfId="10705"/>
    <cellStyle name="Normal 3 2 3 6 5 3" xfId="10706"/>
    <cellStyle name="Normal 3 2 3 6 5 3 2" xfId="10707"/>
    <cellStyle name="Normal 3 2 3 6 5 3 3" xfId="10708"/>
    <cellStyle name="Normal 3 2 3 6 5 3 4" xfId="10709"/>
    <cellStyle name="Normal 3 2 3 6 5 3 5" xfId="10710"/>
    <cellStyle name="Normal 3 2 3 6 5 3 6" xfId="10711"/>
    <cellStyle name="Normal 3 2 3 6 5 4" xfId="10712"/>
    <cellStyle name="Normal 3 2 3 6 5 5" xfId="10713"/>
    <cellStyle name="Normal 3 2 3 6 5 6" xfId="10714"/>
    <cellStyle name="Normal 3 2 3 6 5 7" xfId="10715"/>
    <cellStyle name="Normal 3 2 3 6 5 8" xfId="10716"/>
    <cellStyle name="Normal 3 2 3 6 6" xfId="10717"/>
    <cellStyle name="Normal 3 2 3 6 6 2" xfId="10718"/>
    <cellStyle name="Normal 3 2 3 6 6 2 2" xfId="10719"/>
    <cellStyle name="Normal 3 2 3 6 6 2 3" xfId="10720"/>
    <cellStyle name="Normal 3 2 3 6 6 2 4" xfId="10721"/>
    <cellStyle name="Normal 3 2 3 6 6 2 5" xfId="10722"/>
    <cellStyle name="Normal 3 2 3 6 6 2 6" xfId="10723"/>
    <cellStyle name="Normal 3 2 3 6 6 3" xfId="10724"/>
    <cellStyle name="Normal 3 2 3 6 6 3 2" xfId="10725"/>
    <cellStyle name="Normal 3 2 3 6 6 4" xfId="10726"/>
    <cellStyle name="Normal 3 2 3 6 6 5" xfId="10727"/>
    <cellStyle name="Normal 3 2 3 6 6 6" xfId="10728"/>
    <cellStyle name="Normal 3 2 3 6 6 7" xfId="10729"/>
    <cellStyle name="Normal 3 2 3 6 6 8" xfId="10730"/>
    <cellStyle name="Normal 3 2 3 6 7" xfId="10731"/>
    <cellStyle name="Normal 3 2 3 6 7 2" xfId="10732"/>
    <cellStyle name="Normal 3 2 3 6 7 3" xfId="10733"/>
    <cellStyle name="Normal 3 2 3 6 7 4" xfId="10734"/>
    <cellStyle name="Normal 3 2 3 6 7 5" xfId="10735"/>
    <cellStyle name="Normal 3 2 3 6 7 6" xfId="10736"/>
    <cellStyle name="Normal 3 2 3 6 8" xfId="10737"/>
    <cellStyle name="Normal 3 2 3 6 9" xfId="10738"/>
    <cellStyle name="Normal 3 2 3 7" xfId="10739"/>
    <cellStyle name="Normal 3 2 3 7 2" xfId="10740"/>
    <cellStyle name="Normal 3 2 3 7 2 2" xfId="10741"/>
    <cellStyle name="Normal 3 2 3 7 2 2 2" xfId="10742"/>
    <cellStyle name="Normal 3 2 3 7 2 2 3" xfId="10743"/>
    <cellStyle name="Normal 3 2 3 7 2 2 4" xfId="10744"/>
    <cellStyle name="Normal 3 2 3 7 2 2 5" xfId="10745"/>
    <cellStyle name="Normal 3 2 3 7 2 2 6" xfId="10746"/>
    <cellStyle name="Normal 3 2 3 7 2 3" xfId="10747"/>
    <cellStyle name="Normal 3 2 3 7 2 3 2" xfId="10748"/>
    <cellStyle name="Normal 3 2 3 7 2 4" xfId="10749"/>
    <cellStyle name="Normal 3 2 3 7 2 5" xfId="10750"/>
    <cellStyle name="Normal 3 2 3 7 2 6" xfId="10751"/>
    <cellStyle name="Normal 3 2 3 7 2 7" xfId="10752"/>
    <cellStyle name="Normal 3 2 3 7 2 8" xfId="10753"/>
    <cellStyle name="Normal 3 2 3 7 3" xfId="10754"/>
    <cellStyle name="Normal 3 2 3 7 3 2" xfId="10755"/>
    <cellStyle name="Normal 3 2 3 7 3 3" xfId="10756"/>
    <cellStyle name="Normal 3 2 3 7 3 4" xfId="10757"/>
    <cellStyle name="Normal 3 2 3 7 3 5" xfId="10758"/>
    <cellStyle name="Normal 3 2 3 7 3 6" xfId="10759"/>
    <cellStyle name="Normal 3 2 3 7 4" xfId="10760"/>
    <cellStyle name="Normal 3 2 3 7 5" xfId="10761"/>
    <cellStyle name="Normal 3 2 3 7 6" xfId="10762"/>
    <cellStyle name="Normal 3 2 3 7 7" xfId="10763"/>
    <cellStyle name="Normal 3 2 3 7 8" xfId="10764"/>
    <cellStyle name="Normal 3 2 3 8" xfId="10765"/>
    <cellStyle name="Normal 3 2 3 8 2" xfId="10766"/>
    <cellStyle name="Normal 3 2 3 8 2 2" xfId="10767"/>
    <cellStyle name="Normal 3 2 3 8 2 2 2" xfId="10768"/>
    <cellStyle name="Normal 3 2 3 8 2 2 3" xfId="10769"/>
    <cellStyle name="Normal 3 2 3 8 2 2 4" xfId="10770"/>
    <cellStyle name="Normal 3 2 3 8 2 2 5" xfId="10771"/>
    <cellStyle name="Normal 3 2 3 8 2 2 6" xfId="10772"/>
    <cellStyle name="Normal 3 2 3 8 2 3" xfId="10773"/>
    <cellStyle name="Normal 3 2 3 8 2 3 2" xfId="10774"/>
    <cellStyle name="Normal 3 2 3 8 2 4" xfId="10775"/>
    <cellStyle name="Normal 3 2 3 8 2 5" xfId="10776"/>
    <cellStyle name="Normal 3 2 3 8 2 6" xfId="10777"/>
    <cellStyle name="Normal 3 2 3 8 2 7" xfId="10778"/>
    <cellStyle name="Normal 3 2 3 8 2 8" xfId="10779"/>
    <cellStyle name="Normal 3 2 3 8 3" xfId="10780"/>
    <cellStyle name="Normal 3 2 3 8 3 2" xfId="10781"/>
    <cellStyle name="Normal 3 2 3 8 3 3" xfId="10782"/>
    <cellStyle name="Normal 3 2 3 8 3 4" xfId="10783"/>
    <cellStyle name="Normal 3 2 3 8 3 5" xfId="10784"/>
    <cellStyle name="Normal 3 2 3 8 3 6" xfId="10785"/>
    <cellStyle name="Normal 3 2 3 8 4" xfId="10786"/>
    <cellStyle name="Normal 3 2 3 8 5" xfId="10787"/>
    <cellStyle name="Normal 3 2 3 8 6" xfId="10788"/>
    <cellStyle name="Normal 3 2 3 8 7" xfId="10789"/>
    <cellStyle name="Normal 3 2 3 8 8" xfId="10790"/>
    <cellStyle name="Normal 3 2 3 9" xfId="10791"/>
    <cellStyle name="Normal 3 2 3 9 2" xfId="10792"/>
    <cellStyle name="Normal 3 2 3 9 2 2" xfId="10793"/>
    <cellStyle name="Normal 3 2 3 9 2 2 2" xfId="10794"/>
    <cellStyle name="Normal 3 2 3 9 2 2 3" xfId="10795"/>
    <cellStyle name="Normal 3 2 3 9 2 2 4" xfId="10796"/>
    <cellStyle name="Normal 3 2 3 9 2 2 5" xfId="10797"/>
    <cellStyle name="Normal 3 2 3 9 2 2 6" xfId="10798"/>
    <cellStyle name="Normal 3 2 3 9 2 3" xfId="10799"/>
    <cellStyle name="Normal 3 2 3 9 2 3 2" xfId="10800"/>
    <cellStyle name="Normal 3 2 3 9 2 4" xfId="10801"/>
    <cellStyle name="Normal 3 2 3 9 2 5" xfId="10802"/>
    <cellStyle name="Normal 3 2 3 9 2 6" xfId="10803"/>
    <cellStyle name="Normal 3 2 3 9 2 7" xfId="10804"/>
    <cellStyle name="Normal 3 2 3 9 2 8" xfId="10805"/>
    <cellStyle name="Normal 3 2 3 9 3" xfId="10806"/>
    <cellStyle name="Normal 3 2 3 9 3 2" xfId="10807"/>
    <cellStyle name="Normal 3 2 3 9 3 3" xfId="10808"/>
    <cellStyle name="Normal 3 2 3 9 3 4" xfId="10809"/>
    <cellStyle name="Normal 3 2 3 9 3 5" xfId="10810"/>
    <cellStyle name="Normal 3 2 3 9 3 6" xfId="10811"/>
    <cellStyle name="Normal 3 2 3 9 4" xfId="10812"/>
    <cellStyle name="Normal 3 2 3 9 5" xfId="10813"/>
    <cellStyle name="Normal 3 2 3 9 6" xfId="10814"/>
    <cellStyle name="Normal 3 2 3 9 7" xfId="10815"/>
    <cellStyle name="Normal 3 2 3 9 8" xfId="10816"/>
    <cellStyle name="Normal 3 2 4" xfId="10817"/>
    <cellStyle name="Normal 3 2 4 10" xfId="10818"/>
    <cellStyle name="Normal 3 2 4 10 2" xfId="10819"/>
    <cellStyle name="Normal 3 2 4 10 2 2" xfId="10820"/>
    <cellStyle name="Normal 3 2 4 10 2 2 2" xfId="10821"/>
    <cellStyle name="Normal 3 2 4 10 2 2 3" xfId="10822"/>
    <cellStyle name="Normal 3 2 4 10 2 2 4" xfId="10823"/>
    <cellStyle name="Normal 3 2 4 10 2 2 5" xfId="10824"/>
    <cellStyle name="Normal 3 2 4 10 2 2 6" xfId="10825"/>
    <cellStyle name="Normal 3 2 4 10 2 3" xfId="10826"/>
    <cellStyle name="Normal 3 2 4 10 2 3 2" xfId="10827"/>
    <cellStyle name="Normal 3 2 4 10 2 4" xfId="10828"/>
    <cellStyle name="Normal 3 2 4 10 2 5" xfId="10829"/>
    <cellStyle name="Normal 3 2 4 10 2 6" xfId="10830"/>
    <cellStyle name="Normal 3 2 4 10 2 7" xfId="10831"/>
    <cellStyle name="Normal 3 2 4 10 2 8" xfId="10832"/>
    <cellStyle name="Normal 3 2 4 10 3" xfId="10833"/>
    <cellStyle name="Normal 3 2 4 10 3 2" xfId="10834"/>
    <cellStyle name="Normal 3 2 4 10 3 3" xfId="10835"/>
    <cellStyle name="Normal 3 2 4 10 3 4" xfId="10836"/>
    <cellStyle name="Normal 3 2 4 10 3 5" xfId="10837"/>
    <cellStyle name="Normal 3 2 4 10 3 6" xfId="10838"/>
    <cellStyle name="Normal 3 2 4 10 4" xfId="10839"/>
    <cellStyle name="Normal 3 2 4 10 5" xfId="10840"/>
    <cellStyle name="Normal 3 2 4 10 6" xfId="10841"/>
    <cellStyle name="Normal 3 2 4 10 7" xfId="10842"/>
    <cellStyle name="Normal 3 2 4 10 8" xfId="10843"/>
    <cellStyle name="Normal 3 2 4 11" xfId="10844"/>
    <cellStyle name="Normal 3 2 4 11 2" xfId="10845"/>
    <cellStyle name="Normal 3 2 4 11 2 2" xfId="10846"/>
    <cellStyle name="Normal 3 2 4 11 2 3" xfId="10847"/>
    <cellStyle name="Normal 3 2 4 11 2 4" xfId="10848"/>
    <cellStyle name="Normal 3 2 4 11 2 5" xfId="10849"/>
    <cellStyle name="Normal 3 2 4 11 2 6" xfId="10850"/>
    <cellStyle name="Normal 3 2 4 11 3" xfId="10851"/>
    <cellStyle name="Normal 3 2 4 11 3 2" xfId="10852"/>
    <cellStyle name="Normal 3 2 4 11 4" xfId="10853"/>
    <cellStyle name="Normal 3 2 4 11 5" xfId="10854"/>
    <cellStyle name="Normal 3 2 4 11 6" xfId="10855"/>
    <cellStyle name="Normal 3 2 4 11 7" xfId="10856"/>
    <cellStyle name="Normal 3 2 4 11 8" xfId="10857"/>
    <cellStyle name="Normal 3 2 4 12" xfId="10858"/>
    <cellStyle name="Normal 3 2 4 12 2" xfId="10859"/>
    <cellStyle name="Normal 3 2 4 12 3" xfId="10860"/>
    <cellStyle name="Normal 3 2 4 12 4" xfId="10861"/>
    <cellStyle name="Normal 3 2 4 12 5" xfId="10862"/>
    <cellStyle name="Normal 3 2 4 12 6" xfId="10863"/>
    <cellStyle name="Normal 3 2 4 13" xfId="10864"/>
    <cellStyle name="Normal 3 2 4 14" xfId="10865"/>
    <cellStyle name="Normal 3 2 4 15" xfId="10866"/>
    <cellStyle name="Normal 3 2 4 16" xfId="10867"/>
    <cellStyle name="Normal 3 2 4 17" xfId="10868"/>
    <cellStyle name="Normal 3 2 4 2" xfId="10869"/>
    <cellStyle name="Normal 3 2 4 2 10" xfId="10870"/>
    <cellStyle name="Normal 3 2 4 2 10 2" xfId="10871"/>
    <cellStyle name="Normal 3 2 4 2 10 2 2" xfId="10872"/>
    <cellStyle name="Normal 3 2 4 2 10 2 3" xfId="10873"/>
    <cellStyle name="Normal 3 2 4 2 10 2 4" xfId="10874"/>
    <cellStyle name="Normal 3 2 4 2 10 2 5" xfId="10875"/>
    <cellStyle name="Normal 3 2 4 2 10 2 6" xfId="10876"/>
    <cellStyle name="Normal 3 2 4 2 10 3" xfId="10877"/>
    <cellStyle name="Normal 3 2 4 2 10 3 2" xfId="10878"/>
    <cellStyle name="Normal 3 2 4 2 10 4" xfId="10879"/>
    <cellStyle name="Normal 3 2 4 2 10 5" xfId="10880"/>
    <cellStyle name="Normal 3 2 4 2 10 6" xfId="10881"/>
    <cellStyle name="Normal 3 2 4 2 10 7" xfId="10882"/>
    <cellStyle name="Normal 3 2 4 2 10 8" xfId="10883"/>
    <cellStyle name="Normal 3 2 4 2 11" xfId="10884"/>
    <cellStyle name="Normal 3 2 4 2 11 2" xfId="10885"/>
    <cellStyle name="Normal 3 2 4 2 11 3" xfId="10886"/>
    <cellStyle name="Normal 3 2 4 2 11 4" xfId="10887"/>
    <cellStyle name="Normal 3 2 4 2 11 5" xfId="10888"/>
    <cellStyle name="Normal 3 2 4 2 11 6" xfId="10889"/>
    <cellStyle name="Normal 3 2 4 2 12" xfId="10890"/>
    <cellStyle name="Normal 3 2 4 2 13" xfId="10891"/>
    <cellStyle name="Normal 3 2 4 2 14" xfId="10892"/>
    <cellStyle name="Normal 3 2 4 2 15" xfId="10893"/>
    <cellStyle name="Normal 3 2 4 2 16" xfId="10894"/>
    <cellStyle name="Normal 3 2 4 2 2" xfId="10895"/>
    <cellStyle name="Normal 3 2 4 2 2 10" xfId="10896"/>
    <cellStyle name="Normal 3 2 4 2 2 10 2" xfId="10897"/>
    <cellStyle name="Normal 3 2 4 2 2 10 3" xfId="10898"/>
    <cellStyle name="Normal 3 2 4 2 2 10 4" xfId="10899"/>
    <cellStyle name="Normal 3 2 4 2 2 10 5" xfId="10900"/>
    <cellStyle name="Normal 3 2 4 2 2 10 6" xfId="10901"/>
    <cellStyle name="Normal 3 2 4 2 2 11" xfId="10902"/>
    <cellStyle name="Normal 3 2 4 2 2 12" xfId="10903"/>
    <cellStyle name="Normal 3 2 4 2 2 13" xfId="10904"/>
    <cellStyle name="Normal 3 2 4 2 2 14" xfId="10905"/>
    <cellStyle name="Normal 3 2 4 2 2 15" xfId="10906"/>
    <cellStyle name="Normal 3 2 4 2 2 2" xfId="10907"/>
    <cellStyle name="Normal 3 2 4 2 2 2 10" xfId="10908"/>
    <cellStyle name="Normal 3 2 4 2 2 2 11" xfId="10909"/>
    <cellStyle name="Normal 3 2 4 2 2 2 12" xfId="10910"/>
    <cellStyle name="Normal 3 2 4 2 2 2 13" xfId="10911"/>
    <cellStyle name="Normal 3 2 4 2 2 2 2" xfId="10912"/>
    <cellStyle name="Normal 3 2 4 2 2 2 2 10" xfId="10913"/>
    <cellStyle name="Normal 3 2 4 2 2 2 2 11" xfId="10914"/>
    <cellStyle name="Normal 3 2 4 2 2 2 2 12" xfId="10915"/>
    <cellStyle name="Normal 3 2 4 2 2 2 2 2" xfId="10916"/>
    <cellStyle name="Normal 3 2 4 2 2 2 2 2 2" xfId="10917"/>
    <cellStyle name="Normal 3 2 4 2 2 2 2 2 2 2" xfId="10918"/>
    <cellStyle name="Normal 3 2 4 2 2 2 2 2 2 2 2" xfId="10919"/>
    <cellStyle name="Normal 3 2 4 2 2 2 2 2 2 2 3" xfId="10920"/>
    <cellStyle name="Normal 3 2 4 2 2 2 2 2 2 2 4" xfId="10921"/>
    <cellStyle name="Normal 3 2 4 2 2 2 2 2 2 2 5" xfId="10922"/>
    <cellStyle name="Normal 3 2 4 2 2 2 2 2 2 2 6" xfId="10923"/>
    <cellStyle name="Normal 3 2 4 2 2 2 2 2 2 3" xfId="10924"/>
    <cellStyle name="Normal 3 2 4 2 2 2 2 2 2 3 2" xfId="10925"/>
    <cellStyle name="Normal 3 2 4 2 2 2 2 2 2 4" xfId="10926"/>
    <cellStyle name="Normal 3 2 4 2 2 2 2 2 2 5" xfId="10927"/>
    <cellStyle name="Normal 3 2 4 2 2 2 2 2 2 6" xfId="10928"/>
    <cellStyle name="Normal 3 2 4 2 2 2 2 2 2 7" xfId="10929"/>
    <cellStyle name="Normal 3 2 4 2 2 2 2 2 2 8" xfId="10930"/>
    <cellStyle name="Normal 3 2 4 2 2 2 2 2 3" xfId="10931"/>
    <cellStyle name="Normal 3 2 4 2 2 2 2 2 3 2" xfId="10932"/>
    <cellStyle name="Normal 3 2 4 2 2 2 2 2 3 3" xfId="10933"/>
    <cellStyle name="Normal 3 2 4 2 2 2 2 2 3 4" xfId="10934"/>
    <cellStyle name="Normal 3 2 4 2 2 2 2 2 3 5" xfId="10935"/>
    <cellStyle name="Normal 3 2 4 2 2 2 2 2 3 6" xfId="10936"/>
    <cellStyle name="Normal 3 2 4 2 2 2 2 2 4" xfId="10937"/>
    <cellStyle name="Normal 3 2 4 2 2 2 2 2 5" xfId="10938"/>
    <cellStyle name="Normal 3 2 4 2 2 2 2 2 6" xfId="10939"/>
    <cellStyle name="Normal 3 2 4 2 2 2 2 2 7" xfId="10940"/>
    <cellStyle name="Normal 3 2 4 2 2 2 2 2 8" xfId="10941"/>
    <cellStyle name="Normal 3 2 4 2 2 2 2 3" xfId="10942"/>
    <cellStyle name="Normal 3 2 4 2 2 2 2 3 2" xfId="10943"/>
    <cellStyle name="Normal 3 2 4 2 2 2 2 3 2 2" xfId="10944"/>
    <cellStyle name="Normal 3 2 4 2 2 2 2 3 2 2 2" xfId="10945"/>
    <cellStyle name="Normal 3 2 4 2 2 2 2 3 2 2 3" xfId="10946"/>
    <cellStyle name="Normal 3 2 4 2 2 2 2 3 2 2 4" xfId="10947"/>
    <cellStyle name="Normal 3 2 4 2 2 2 2 3 2 2 5" xfId="10948"/>
    <cellStyle name="Normal 3 2 4 2 2 2 2 3 2 2 6" xfId="10949"/>
    <cellStyle name="Normal 3 2 4 2 2 2 2 3 2 3" xfId="10950"/>
    <cellStyle name="Normal 3 2 4 2 2 2 2 3 2 3 2" xfId="10951"/>
    <cellStyle name="Normal 3 2 4 2 2 2 2 3 2 4" xfId="10952"/>
    <cellStyle name="Normal 3 2 4 2 2 2 2 3 2 5" xfId="10953"/>
    <cellStyle name="Normal 3 2 4 2 2 2 2 3 2 6" xfId="10954"/>
    <cellStyle name="Normal 3 2 4 2 2 2 2 3 2 7" xfId="10955"/>
    <cellStyle name="Normal 3 2 4 2 2 2 2 3 2 8" xfId="10956"/>
    <cellStyle name="Normal 3 2 4 2 2 2 2 3 3" xfId="10957"/>
    <cellStyle name="Normal 3 2 4 2 2 2 2 3 3 2" xfId="10958"/>
    <cellStyle name="Normal 3 2 4 2 2 2 2 3 3 3" xfId="10959"/>
    <cellStyle name="Normal 3 2 4 2 2 2 2 3 3 4" xfId="10960"/>
    <cellStyle name="Normal 3 2 4 2 2 2 2 3 3 5" xfId="10961"/>
    <cellStyle name="Normal 3 2 4 2 2 2 2 3 3 6" xfId="10962"/>
    <cellStyle name="Normal 3 2 4 2 2 2 2 3 4" xfId="10963"/>
    <cellStyle name="Normal 3 2 4 2 2 2 2 3 5" xfId="10964"/>
    <cellStyle name="Normal 3 2 4 2 2 2 2 3 6" xfId="10965"/>
    <cellStyle name="Normal 3 2 4 2 2 2 2 3 7" xfId="10966"/>
    <cellStyle name="Normal 3 2 4 2 2 2 2 3 8" xfId="10967"/>
    <cellStyle name="Normal 3 2 4 2 2 2 2 4" xfId="10968"/>
    <cellStyle name="Normal 3 2 4 2 2 2 2 4 2" xfId="10969"/>
    <cellStyle name="Normal 3 2 4 2 2 2 2 4 2 2" xfId="10970"/>
    <cellStyle name="Normal 3 2 4 2 2 2 2 4 2 2 2" xfId="10971"/>
    <cellStyle name="Normal 3 2 4 2 2 2 2 4 2 2 3" xfId="10972"/>
    <cellStyle name="Normal 3 2 4 2 2 2 2 4 2 2 4" xfId="10973"/>
    <cellStyle name="Normal 3 2 4 2 2 2 2 4 2 2 5" xfId="10974"/>
    <cellStyle name="Normal 3 2 4 2 2 2 2 4 2 2 6" xfId="10975"/>
    <cellStyle name="Normal 3 2 4 2 2 2 2 4 2 3" xfId="10976"/>
    <cellStyle name="Normal 3 2 4 2 2 2 2 4 2 3 2" xfId="10977"/>
    <cellStyle name="Normal 3 2 4 2 2 2 2 4 2 4" xfId="10978"/>
    <cellStyle name="Normal 3 2 4 2 2 2 2 4 2 5" xfId="10979"/>
    <cellStyle name="Normal 3 2 4 2 2 2 2 4 2 6" xfId="10980"/>
    <cellStyle name="Normal 3 2 4 2 2 2 2 4 2 7" xfId="10981"/>
    <cellStyle name="Normal 3 2 4 2 2 2 2 4 2 8" xfId="10982"/>
    <cellStyle name="Normal 3 2 4 2 2 2 2 4 3" xfId="10983"/>
    <cellStyle name="Normal 3 2 4 2 2 2 2 4 3 2" xfId="10984"/>
    <cellStyle name="Normal 3 2 4 2 2 2 2 4 3 3" xfId="10985"/>
    <cellStyle name="Normal 3 2 4 2 2 2 2 4 3 4" xfId="10986"/>
    <cellStyle name="Normal 3 2 4 2 2 2 2 4 3 5" xfId="10987"/>
    <cellStyle name="Normal 3 2 4 2 2 2 2 4 3 6" xfId="10988"/>
    <cellStyle name="Normal 3 2 4 2 2 2 2 4 4" xfId="10989"/>
    <cellStyle name="Normal 3 2 4 2 2 2 2 4 5" xfId="10990"/>
    <cellStyle name="Normal 3 2 4 2 2 2 2 4 6" xfId="10991"/>
    <cellStyle name="Normal 3 2 4 2 2 2 2 4 7" xfId="10992"/>
    <cellStyle name="Normal 3 2 4 2 2 2 2 4 8" xfId="10993"/>
    <cellStyle name="Normal 3 2 4 2 2 2 2 5" xfId="10994"/>
    <cellStyle name="Normal 3 2 4 2 2 2 2 5 2" xfId="10995"/>
    <cellStyle name="Normal 3 2 4 2 2 2 2 5 2 2" xfId="10996"/>
    <cellStyle name="Normal 3 2 4 2 2 2 2 5 2 2 2" xfId="10997"/>
    <cellStyle name="Normal 3 2 4 2 2 2 2 5 2 2 3" xfId="10998"/>
    <cellStyle name="Normal 3 2 4 2 2 2 2 5 2 2 4" xfId="10999"/>
    <cellStyle name="Normal 3 2 4 2 2 2 2 5 2 2 5" xfId="11000"/>
    <cellStyle name="Normal 3 2 4 2 2 2 2 5 2 2 6" xfId="11001"/>
    <cellStyle name="Normal 3 2 4 2 2 2 2 5 2 3" xfId="11002"/>
    <cellStyle name="Normal 3 2 4 2 2 2 2 5 2 3 2" xfId="11003"/>
    <cellStyle name="Normal 3 2 4 2 2 2 2 5 2 4" xfId="11004"/>
    <cellStyle name="Normal 3 2 4 2 2 2 2 5 2 5" xfId="11005"/>
    <cellStyle name="Normal 3 2 4 2 2 2 2 5 2 6" xfId="11006"/>
    <cellStyle name="Normal 3 2 4 2 2 2 2 5 2 7" xfId="11007"/>
    <cellStyle name="Normal 3 2 4 2 2 2 2 5 2 8" xfId="11008"/>
    <cellStyle name="Normal 3 2 4 2 2 2 2 5 3" xfId="11009"/>
    <cellStyle name="Normal 3 2 4 2 2 2 2 5 3 2" xfId="11010"/>
    <cellStyle name="Normal 3 2 4 2 2 2 2 5 3 3" xfId="11011"/>
    <cellStyle name="Normal 3 2 4 2 2 2 2 5 3 4" xfId="11012"/>
    <cellStyle name="Normal 3 2 4 2 2 2 2 5 3 5" xfId="11013"/>
    <cellStyle name="Normal 3 2 4 2 2 2 2 5 3 6" xfId="11014"/>
    <cellStyle name="Normal 3 2 4 2 2 2 2 5 4" xfId="11015"/>
    <cellStyle name="Normal 3 2 4 2 2 2 2 5 5" xfId="11016"/>
    <cellStyle name="Normal 3 2 4 2 2 2 2 5 6" xfId="11017"/>
    <cellStyle name="Normal 3 2 4 2 2 2 2 5 7" xfId="11018"/>
    <cellStyle name="Normal 3 2 4 2 2 2 2 5 8" xfId="11019"/>
    <cellStyle name="Normal 3 2 4 2 2 2 2 6" xfId="11020"/>
    <cellStyle name="Normal 3 2 4 2 2 2 2 6 2" xfId="11021"/>
    <cellStyle name="Normal 3 2 4 2 2 2 2 6 2 2" xfId="11022"/>
    <cellStyle name="Normal 3 2 4 2 2 2 2 6 2 3" xfId="11023"/>
    <cellStyle name="Normal 3 2 4 2 2 2 2 6 2 4" xfId="11024"/>
    <cellStyle name="Normal 3 2 4 2 2 2 2 6 2 5" xfId="11025"/>
    <cellStyle name="Normal 3 2 4 2 2 2 2 6 2 6" xfId="11026"/>
    <cellStyle name="Normal 3 2 4 2 2 2 2 6 3" xfId="11027"/>
    <cellStyle name="Normal 3 2 4 2 2 2 2 6 3 2" xfId="11028"/>
    <cellStyle name="Normal 3 2 4 2 2 2 2 6 4" xfId="11029"/>
    <cellStyle name="Normal 3 2 4 2 2 2 2 6 5" xfId="11030"/>
    <cellStyle name="Normal 3 2 4 2 2 2 2 6 6" xfId="11031"/>
    <cellStyle name="Normal 3 2 4 2 2 2 2 6 7" xfId="11032"/>
    <cellStyle name="Normal 3 2 4 2 2 2 2 6 8" xfId="11033"/>
    <cellStyle name="Normal 3 2 4 2 2 2 2 7" xfId="11034"/>
    <cellStyle name="Normal 3 2 4 2 2 2 2 7 2" xfId="11035"/>
    <cellStyle name="Normal 3 2 4 2 2 2 2 7 3" xfId="11036"/>
    <cellStyle name="Normal 3 2 4 2 2 2 2 7 4" xfId="11037"/>
    <cellStyle name="Normal 3 2 4 2 2 2 2 7 5" xfId="11038"/>
    <cellStyle name="Normal 3 2 4 2 2 2 2 7 6" xfId="11039"/>
    <cellStyle name="Normal 3 2 4 2 2 2 2 8" xfId="11040"/>
    <cellStyle name="Normal 3 2 4 2 2 2 2 9" xfId="11041"/>
    <cellStyle name="Normal 3 2 4 2 2 2 3" xfId="11042"/>
    <cellStyle name="Normal 3 2 4 2 2 2 3 2" xfId="11043"/>
    <cellStyle name="Normal 3 2 4 2 2 2 3 2 2" xfId="11044"/>
    <cellStyle name="Normal 3 2 4 2 2 2 3 2 2 2" xfId="11045"/>
    <cellStyle name="Normal 3 2 4 2 2 2 3 2 2 3" xfId="11046"/>
    <cellStyle name="Normal 3 2 4 2 2 2 3 2 2 4" xfId="11047"/>
    <cellStyle name="Normal 3 2 4 2 2 2 3 2 2 5" xfId="11048"/>
    <cellStyle name="Normal 3 2 4 2 2 2 3 2 2 6" xfId="11049"/>
    <cellStyle name="Normal 3 2 4 2 2 2 3 2 3" xfId="11050"/>
    <cellStyle name="Normal 3 2 4 2 2 2 3 2 3 2" xfId="11051"/>
    <cellStyle name="Normal 3 2 4 2 2 2 3 2 4" xfId="11052"/>
    <cellStyle name="Normal 3 2 4 2 2 2 3 2 5" xfId="11053"/>
    <cellStyle name="Normal 3 2 4 2 2 2 3 2 6" xfId="11054"/>
    <cellStyle name="Normal 3 2 4 2 2 2 3 2 7" xfId="11055"/>
    <cellStyle name="Normal 3 2 4 2 2 2 3 2 8" xfId="11056"/>
    <cellStyle name="Normal 3 2 4 2 2 2 3 3" xfId="11057"/>
    <cellStyle name="Normal 3 2 4 2 2 2 3 3 2" xfId="11058"/>
    <cellStyle name="Normal 3 2 4 2 2 2 3 3 3" xfId="11059"/>
    <cellStyle name="Normal 3 2 4 2 2 2 3 3 4" xfId="11060"/>
    <cellStyle name="Normal 3 2 4 2 2 2 3 3 5" xfId="11061"/>
    <cellStyle name="Normal 3 2 4 2 2 2 3 3 6" xfId="11062"/>
    <cellStyle name="Normal 3 2 4 2 2 2 3 4" xfId="11063"/>
    <cellStyle name="Normal 3 2 4 2 2 2 3 5" xfId="11064"/>
    <cellStyle name="Normal 3 2 4 2 2 2 3 6" xfId="11065"/>
    <cellStyle name="Normal 3 2 4 2 2 2 3 7" xfId="11066"/>
    <cellStyle name="Normal 3 2 4 2 2 2 3 8" xfId="11067"/>
    <cellStyle name="Normal 3 2 4 2 2 2 4" xfId="11068"/>
    <cellStyle name="Normal 3 2 4 2 2 2 4 2" xfId="11069"/>
    <cellStyle name="Normal 3 2 4 2 2 2 4 2 2" xfId="11070"/>
    <cellStyle name="Normal 3 2 4 2 2 2 4 2 2 2" xfId="11071"/>
    <cellStyle name="Normal 3 2 4 2 2 2 4 2 2 3" xfId="11072"/>
    <cellStyle name="Normal 3 2 4 2 2 2 4 2 2 4" xfId="11073"/>
    <cellStyle name="Normal 3 2 4 2 2 2 4 2 2 5" xfId="11074"/>
    <cellStyle name="Normal 3 2 4 2 2 2 4 2 2 6" xfId="11075"/>
    <cellStyle name="Normal 3 2 4 2 2 2 4 2 3" xfId="11076"/>
    <cellStyle name="Normal 3 2 4 2 2 2 4 2 3 2" xfId="11077"/>
    <cellStyle name="Normal 3 2 4 2 2 2 4 2 4" xfId="11078"/>
    <cellStyle name="Normal 3 2 4 2 2 2 4 2 5" xfId="11079"/>
    <cellStyle name="Normal 3 2 4 2 2 2 4 2 6" xfId="11080"/>
    <cellStyle name="Normal 3 2 4 2 2 2 4 2 7" xfId="11081"/>
    <cellStyle name="Normal 3 2 4 2 2 2 4 2 8" xfId="11082"/>
    <cellStyle name="Normal 3 2 4 2 2 2 4 3" xfId="11083"/>
    <cellStyle name="Normal 3 2 4 2 2 2 4 3 2" xfId="11084"/>
    <cellStyle name="Normal 3 2 4 2 2 2 4 3 3" xfId="11085"/>
    <cellStyle name="Normal 3 2 4 2 2 2 4 3 4" xfId="11086"/>
    <cellStyle name="Normal 3 2 4 2 2 2 4 3 5" xfId="11087"/>
    <cellStyle name="Normal 3 2 4 2 2 2 4 3 6" xfId="11088"/>
    <cellStyle name="Normal 3 2 4 2 2 2 4 4" xfId="11089"/>
    <cellStyle name="Normal 3 2 4 2 2 2 4 5" xfId="11090"/>
    <cellStyle name="Normal 3 2 4 2 2 2 4 6" xfId="11091"/>
    <cellStyle name="Normal 3 2 4 2 2 2 4 7" xfId="11092"/>
    <cellStyle name="Normal 3 2 4 2 2 2 4 8" xfId="11093"/>
    <cellStyle name="Normal 3 2 4 2 2 2 5" xfId="11094"/>
    <cellStyle name="Normal 3 2 4 2 2 2 5 2" xfId="11095"/>
    <cellStyle name="Normal 3 2 4 2 2 2 5 2 2" xfId="11096"/>
    <cellStyle name="Normal 3 2 4 2 2 2 5 2 2 2" xfId="11097"/>
    <cellStyle name="Normal 3 2 4 2 2 2 5 2 2 3" xfId="11098"/>
    <cellStyle name="Normal 3 2 4 2 2 2 5 2 2 4" xfId="11099"/>
    <cellStyle name="Normal 3 2 4 2 2 2 5 2 2 5" xfId="11100"/>
    <cellStyle name="Normal 3 2 4 2 2 2 5 2 2 6" xfId="11101"/>
    <cellStyle name="Normal 3 2 4 2 2 2 5 2 3" xfId="11102"/>
    <cellStyle name="Normal 3 2 4 2 2 2 5 2 3 2" xfId="11103"/>
    <cellStyle name="Normal 3 2 4 2 2 2 5 2 4" xfId="11104"/>
    <cellStyle name="Normal 3 2 4 2 2 2 5 2 5" xfId="11105"/>
    <cellStyle name="Normal 3 2 4 2 2 2 5 2 6" xfId="11106"/>
    <cellStyle name="Normal 3 2 4 2 2 2 5 2 7" xfId="11107"/>
    <cellStyle name="Normal 3 2 4 2 2 2 5 2 8" xfId="11108"/>
    <cellStyle name="Normal 3 2 4 2 2 2 5 3" xfId="11109"/>
    <cellStyle name="Normal 3 2 4 2 2 2 5 3 2" xfId="11110"/>
    <cellStyle name="Normal 3 2 4 2 2 2 5 3 3" xfId="11111"/>
    <cellStyle name="Normal 3 2 4 2 2 2 5 3 4" xfId="11112"/>
    <cellStyle name="Normal 3 2 4 2 2 2 5 3 5" xfId="11113"/>
    <cellStyle name="Normal 3 2 4 2 2 2 5 3 6" xfId="11114"/>
    <cellStyle name="Normal 3 2 4 2 2 2 5 4" xfId="11115"/>
    <cellStyle name="Normal 3 2 4 2 2 2 5 5" xfId="11116"/>
    <cellStyle name="Normal 3 2 4 2 2 2 5 6" xfId="11117"/>
    <cellStyle name="Normal 3 2 4 2 2 2 5 7" xfId="11118"/>
    <cellStyle name="Normal 3 2 4 2 2 2 5 8" xfId="11119"/>
    <cellStyle name="Normal 3 2 4 2 2 2 6" xfId="11120"/>
    <cellStyle name="Normal 3 2 4 2 2 2 6 2" xfId="11121"/>
    <cellStyle name="Normal 3 2 4 2 2 2 6 2 2" xfId="11122"/>
    <cellStyle name="Normal 3 2 4 2 2 2 6 2 2 2" xfId="11123"/>
    <cellStyle name="Normal 3 2 4 2 2 2 6 2 2 3" xfId="11124"/>
    <cellStyle name="Normal 3 2 4 2 2 2 6 2 2 4" xfId="11125"/>
    <cellStyle name="Normal 3 2 4 2 2 2 6 2 2 5" xfId="11126"/>
    <cellStyle name="Normal 3 2 4 2 2 2 6 2 2 6" xfId="11127"/>
    <cellStyle name="Normal 3 2 4 2 2 2 6 2 3" xfId="11128"/>
    <cellStyle name="Normal 3 2 4 2 2 2 6 2 3 2" xfId="11129"/>
    <cellStyle name="Normal 3 2 4 2 2 2 6 2 4" xfId="11130"/>
    <cellStyle name="Normal 3 2 4 2 2 2 6 2 5" xfId="11131"/>
    <cellStyle name="Normal 3 2 4 2 2 2 6 2 6" xfId="11132"/>
    <cellStyle name="Normal 3 2 4 2 2 2 6 2 7" xfId="11133"/>
    <cellStyle name="Normal 3 2 4 2 2 2 6 2 8" xfId="11134"/>
    <cellStyle name="Normal 3 2 4 2 2 2 6 3" xfId="11135"/>
    <cellStyle name="Normal 3 2 4 2 2 2 6 3 2" xfId="11136"/>
    <cellStyle name="Normal 3 2 4 2 2 2 6 3 3" xfId="11137"/>
    <cellStyle name="Normal 3 2 4 2 2 2 6 3 4" xfId="11138"/>
    <cellStyle name="Normal 3 2 4 2 2 2 6 3 5" xfId="11139"/>
    <cellStyle name="Normal 3 2 4 2 2 2 6 3 6" xfId="11140"/>
    <cellStyle name="Normal 3 2 4 2 2 2 6 4" xfId="11141"/>
    <cellStyle name="Normal 3 2 4 2 2 2 6 5" xfId="11142"/>
    <cellStyle name="Normal 3 2 4 2 2 2 6 6" xfId="11143"/>
    <cellStyle name="Normal 3 2 4 2 2 2 6 7" xfId="11144"/>
    <cellStyle name="Normal 3 2 4 2 2 2 6 8" xfId="11145"/>
    <cellStyle name="Normal 3 2 4 2 2 2 7" xfId="11146"/>
    <cellStyle name="Normal 3 2 4 2 2 2 7 2" xfId="11147"/>
    <cellStyle name="Normal 3 2 4 2 2 2 7 2 2" xfId="11148"/>
    <cellStyle name="Normal 3 2 4 2 2 2 7 2 3" xfId="11149"/>
    <cellStyle name="Normal 3 2 4 2 2 2 7 2 4" xfId="11150"/>
    <cellStyle name="Normal 3 2 4 2 2 2 7 2 5" xfId="11151"/>
    <cellStyle name="Normal 3 2 4 2 2 2 7 2 6" xfId="11152"/>
    <cellStyle name="Normal 3 2 4 2 2 2 7 3" xfId="11153"/>
    <cellStyle name="Normal 3 2 4 2 2 2 7 3 2" xfId="11154"/>
    <cellStyle name="Normal 3 2 4 2 2 2 7 4" xfId="11155"/>
    <cellStyle name="Normal 3 2 4 2 2 2 7 5" xfId="11156"/>
    <cellStyle name="Normal 3 2 4 2 2 2 7 6" xfId="11157"/>
    <cellStyle name="Normal 3 2 4 2 2 2 7 7" xfId="11158"/>
    <cellStyle name="Normal 3 2 4 2 2 2 7 8" xfId="11159"/>
    <cellStyle name="Normal 3 2 4 2 2 2 8" xfId="11160"/>
    <cellStyle name="Normal 3 2 4 2 2 2 8 2" xfId="11161"/>
    <cellStyle name="Normal 3 2 4 2 2 2 8 3" xfId="11162"/>
    <cellStyle name="Normal 3 2 4 2 2 2 8 4" xfId="11163"/>
    <cellStyle name="Normal 3 2 4 2 2 2 8 5" xfId="11164"/>
    <cellStyle name="Normal 3 2 4 2 2 2 8 6" xfId="11165"/>
    <cellStyle name="Normal 3 2 4 2 2 2 9" xfId="11166"/>
    <cellStyle name="Normal 3 2 4 2 2 3" xfId="11167"/>
    <cellStyle name="Normal 3 2 4 2 2 3 10" xfId="11168"/>
    <cellStyle name="Normal 3 2 4 2 2 3 11" xfId="11169"/>
    <cellStyle name="Normal 3 2 4 2 2 3 12" xfId="11170"/>
    <cellStyle name="Normal 3 2 4 2 2 3 13" xfId="11171"/>
    <cellStyle name="Normal 3 2 4 2 2 3 2" xfId="11172"/>
    <cellStyle name="Normal 3 2 4 2 2 3 2 10" xfId="11173"/>
    <cellStyle name="Normal 3 2 4 2 2 3 2 11" xfId="11174"/>
    <cellStyle name="Normal 3 2 4 2 2 3 2 12" xfId="11175"/>
    <cellStyle name="Normal 3 2 4 2 2 3 2 2" xfId="11176"/>
    <cellStyle name="Normal 3 2 4 2 2 3 2 2 2" xfId="11177"/>
    <cellStyle name="Normal 3 2 4 2 2 3 2 2 2 2" xfId="11178"/>
    <cellStyle name="Normal 3 2 4 2 2 3 2 2 2 2 2" xfId="11179"/>
    <cellStyle name="Normal 3 2 4 2 2 3 2 2 2 2 3" xfId="11180"/>
    <cellStyle name="Normal 3 2 4 2 2 3 2 2 2 2 4" xfId="11181"/>
    <cellStyle name="Normal 3 2 4 2 2 3 2 2 2 2 5" xfId="11182"/>
    <cellStyle name="Normal 3 2 4 2 2 3 2 2 2 2 6" xfId="11183"/>
    <cellStyle name="Normal 3 2 4 2 2 3 2 2 2 3" xfId="11184"/>
    <cellStyle name="Normal 3 2 4 2 2 3 2 2 2 3 2" xfId="11185"/>
    <cellStyle name="Normal 3 2 4 2 2 3 2 2 2 4" xfId="11186"/>
    <cellStyle name="Normal 3 2 4 2 2 3 2 2 2 5" xfId="11187"/>
    <cellStyle name="Normal 3 2 4 2 2 3 2 2 2 6" xfId="11188"/>
    <cellStyle name="Normal 3 2 4 2 2 3 2 2 2 7" xfId="11189"/>
    <cellStyle name="Normal 3 2 4 2 2 3 2 2 2 8" xfId="11190"/>
    <cellStyle name="Normal 3 2 4 2 2 3 2 2 3" xfId="11191"/>
    <cellStyle name="Normal 3 2 4 2 2 3 2 2 3 2" xfId="11192"/>
    <cellStyle name="Normal 3 2 4 2 2 3 2 2 3 3" xfId="11193"/>
    <cellStyle name="Normal 3 2 4 2 2 3 2 2 3 4" xfId="11194"/>
    <cellStyle name="Normal 3 2 4 2 2 3 2 2 3 5" xfId="11195"/>
    <cellStyle name="Normal 3 2 4 2 2 3 2 2 3 6" xfId="11196"/>
    <cellStyle name="Normal 3 2 4 2 2 3 2 2 4" xfId="11197"/>
    <cellStyle name="Normal 3 2 4 2 2 3 2 2 5" xfId="11198"/>
    <cellStyle name="Normal 3 2 4 2 2 3 2 2 6" xfId="11199"/>
    <cellStyle name="Normal 3 2 4 2 2 3 2 2 7" xfId="11200"/>
    <cellStyle name="Normal 3 2 4 2 2 3 2 2 8" xfId="11201"/>
    <cellStyle name="Normal 3 2 4 2 2 3 2 3" xfId="11202"/>
    <cellStyle name="Normal 3 2 4 2 2 3 2 3 2" xfId="11203"/>
    <cellStyle name="Normal 3 2 4 2 2 3 2 3 2 2" xfId="11204"/>
    <cellStyle name="Normal 3 2 4 2 2 3 2 3 2 2 2" xfId="11205"/>
    <cellStyle name="Normal 3 2 4 2 2 3 2 3 2 2 3" xfId="11206"/>
    <cellStyle name="Normal 3 2 4 2 2 3 2 3 2 2 4" xfId="11207"/>
    <cellStyle name="Normal 3 2 4 2 2 3 2 3 2 2 5" xfId="11208"/>
    <cellStyle name="Normal 3 2 4 2 2 3 2 3 2 2 6" xfId="11209"/>
    <cellStyle name="Normal 3 2 4 2 2 3 2 3 2 3" xfId="11210"/>
    <cellStyle name="Normal 3 2 4 2 2 3 2 3 2 3 2" xfId="11211"/>
    <cellStyle name="Normal 3 2 4 2 2 3 2 3 2 4" xfId="11212"/>
    <cellStyle name="Normal 3 2 4 2 2 3 2 3 2 5" xfId="11213"/>
    <cellStyle name="Normal 3 2 4 2 2 3 2 3 2 6" xfId="11214"/>
    <cellStyle name="Normal 3 2 4 2 2 3 2 3 2 7" xfId="11215"/>
    <cellStyle name="Normal 3 2 4 2 2 3 2 3 2 8" xfId="11216"/>
    <cellStyle name="Normal 3 2 4 2 2 3 2 3 3" xfId="11217"/>
    <cellStyle name="Normal 3 2 4 2 2 3 2 3 3 2" xfId="11218"/>
    <cellStyle name="Normal 3 2 4 2 2 3 2 3 3 3" xfId="11219"/>
    <cellStyle name="Normal 3 2 4 2 2 3 2 3 3 4" xfId="11220"/>
    <cellStyle name="Normal 3 2 4 2 2 3 2 3 3 5" xfId="11221"/>
    <cellStyle name="Normal 3 2 4 2 2 3 2 3 3 6" xfId="11222"/>
    <cellStyle name="Normal 3 2 4 2 2 3 2 3 4" xfId="11223"/>
    <cellStyle name="Normal 3 2 4 2 2 3 2 3 5" xfId="11224"/>
    <cellStyle name="Normal 3 2 4 2 2 3 2 3 6" xfId="11225"/>
    <cellStyle name="Normal 3 2 4 2 2 3 2 3 7" xfId="11226"/>
    <cellStyle name="Normal 3 2 4 2 2 3 2 3 8" xfId="11227"/>
    <cellStyle name="Normal 3 2 4 2 2 3 2 4" xfId="11228"/>
    <cellStyle name="Normal 3 2 4 2 2 3 2 4 2" xfId="11229"/>
    <cellStyle name="Normal 3 2 4 2 2 3 2 4 2 2" xfId="11230"/>
    <cellStyle name="Normal 3 2 4 2 2 3 2 4 2 2 2" xfId="11231"/>
    <cellStyle name="Normal 3 2 4 2 2 3 2 4 2 2 3" xfId="11232"/>
    <cellStyle name="Normal 3 2 4 2 2 3 2 4 2 2 4" xfId="11233"/>
    <cellStyle name="Normal 3 2 4 2 2 3 2 4 2 2 5" xfId="11234"/>
    <cellStyle name="Normal 3 2 4 2 2 3 2 4 2 2 6" xfId="11235"/>
    <cellStyle name="Normal 3 2 4 2 2 3 2 4 2 3" xfId="11236"/>
    <cellStyle name="Normal 3 2 4 2 2 3 2 4 2 3 2" xfId="11237"/>
    <cellStyle name="Normal 3 2 4 2 2 3 2 4 2 4" xfId="11238"/>
    <cellStyle name="Normal 3 2 4 2 2 3 2 4 2 5" xfId="11239"/>
    <cellStyle name="Normal 3 2 4 2 2 3 2 4 2 6" xfId="11240"/>
    <cellStyle name="Normal 3 2 4 2 2 3 2 4 2 7" xfId="11241"/>
    <cellStyle name="Normal 3 2 4 2 2 3 2 4 2 8" xfId="11242"/>
    <cellStyle name="Normal 3 2 4 2 2 3 2 4 3" xfId="11243"/>
    <cellStyle name="Normal 3 2 4 2 2 3 2 4 3 2" xfId="11244"/>
    <cellStyle name="Normal 3 2 4 2 2 3 2 4 3 3" xfId="11245"/>
    <cellStyle name="Normal 3 2 4 2 2 3 2 4 3 4" xfId="11246"/>
    <cellStyle name="Normal 3 2 4 2 2 3 2 4 3 5" xfId="11247"/>
    <cellStyle name="Normal 3 2 4 2 2 3 2 4 3 6" xfId="11248"/>
    <cellStyle name="Normal 3 2 4 2 2 3 2 4 4" xfId="11249"/>
    <cellStyle name="Normal 3 2 4 2 2 3 2 4 5" xfId="11250"/>
    <cellStyle name="Normal 3 2 4 2 2 3 2 4 6" xfId="11251"/>
    <cellStyle name="Normal 3 2 4 2 2 3 2 4 7" xfId="11252"/>
    <cellStyle name="Normal 3 2 4 2 2 3 2 4 8" xfId="11253"/>
    <cellStyle name="Normal 3 2 4 2 2 3 2 5" xfId="11254"/>
    <cellStyle name="Normal 3 2 4 2 2 3 2 5 2" xfId="11255"/>
    <cellStyle name="Normal 3 2 4 2 2 3 2 5 2 2" xfId="11256"/>
    <cellStyle name="Normal 3 2 4 2 2 3 2 5 2 2 2" xfId="11257"/>
    <cellStyle name="Normal 3 2 4 2 2 3 2 5 2 2 3" xfId="11258"/>
    <cellStyle name="Normal 3 2 4 2 2 3 2 5 2 2 4" xfId="11259"/>
    <cellStyle name="Normal 3 2 4 2 2 3 2 5 2 2 5" xfId="11260"/>
    <cellStyle name="Normal 3 2 4 2 2 3 2 5 2 2 6" xfId="11261"/>
    <cellStyle name="Normal 3 2 4 2 2 3 2 5 2 3" xfId="11262"/>
    <cellStyle name="Normal 3 2 4 2 2 3 2 5 2 3 2" xfId="11263"/>
    <cellStyle name="Normal 3 2 4 2 2 3 2 5 2 4" xfId="11264"/>
    <cellStyle name="Normal 3 2 4 2 2 3 2 5 2 5" xfId="11265"/>
    <cellStyle name="Normal 3 2 4 2 2 3 2 5 2 6" xfId="11266"/>
    <cellStyle name="Normal 3 2 4 2 2 3 2 5 2 7" xfId="11267"/>
    <cellStyle name="Normal 3 2 4 2 2 3 2 5 2 8" xfId="11268"/>
    <cellStyle name="Normal 3 2 4 2 2 3 2 5 3" xfId="11269"/>
    <cellStyle name="Normal 3 2 4 2 2 3 2 5 3 2" xfId="11270"/>
    <cellStyle name="Normal 3 2 4 2 2 3 2 5 3 3" xfId="11271"/>
    <cellStyle name="Normal 3 2 4 2 2 3 2 5 3 4" xfId="11272"/>
    <cellStyle name="Normal 3 2 4 2 2 3 2 5 3 5" xfId="11273"/>
    <cellStyle name="Normal 3 2 4 2 2 3 2 5 3 6" xfId="11274"/>
    <cellStyle name="Normal 3 2 4 2 2 3 2 5 4" xfId="11275"/>
    <cellStyle name="Normal 3 2 4 2 2 3 2 5 5" xfId="11276"/>
    <cellStyle name="Normal 3 2 4 2 2 3 2 5 6" xfId="11277"/>
    <cellStyle name="Normal 3 2 4 2 2 3 2 5 7" xfId="11278"/>
    <cellStyle name="Normal 3 2 4 2 2 3 2 5 8" xfId="11279"/>
    <cellStyle name="Normal 3 2 4 2 2 3 2 6" xfId="11280"/>
    <cellStyle name="Normal 3 2 4 2 2 3 2 6 2" xfId="11281"/>
    <cellStyle name="Normal 3 2 4 2 2 3 2 6 2 2" xfId="11282"/>
    <cellStyle name="Normal 3 2 4 2 2 3 2 6 2 3" xfId="11283"/>
    <cellStyle name="Normal 3 2 4 2 2 3 2 6 2 4" xfId="11284"/>
    <cellStyle name="Normal 3 2 4 2 2 3 2 6 2 5" xfId="11285"/>
    <cellStyle name="Normal 3 2 4 2 2 3 2 6 2 6" xfId="11286"/>
    <cellStyle name="Normal 3 2 4 2 2 3 2 6 3" xfId="11287"/>
    <cellStyle name="Normal 3 2 4 2 2 3 2 6 3 2" xfId="11288"/>
    <cellStyle name="Normal 3 2 4 2 2 3 2 6 4" xfId="11289"/>
    <cellStyle name="Normal 3 2 4 2 2 3 2 6 5" xfId="11290"/>
    <cellStyle name="Normal 3 2 4 2 2 3 2 6 6" xfId="11291"/>
    <cellStyle name="Normal 3 2 4 2 2 3 2 6 7" xfId="11292"/>
    <cellStyle name="Normal 3 2 4 2 2 3 2 6 8" xfId="11293"/>
    <cellStyle name="Normal 3 2 4 2 2 3 2 7" xfId="11294"/>
    <cellStyle name="Normal 3 2 4 2 2 3 2 7 2" xfId="11295"/>
    <cellStyle name="Normal 3 2 4 2 2 3 2 7 3" xfId="11296"/>
    <cellStyle name="Normal 3 2 4 2 2 3 2 7 4" xfId="11297"/>
    <cellStyle name="Normal 3 2 4 2 2 3 2 7 5" xfId="11298"/>
    <cellStyle name="Normal 3 2 4 2 2 3 2 7 6" xfId="11299"/>
    <cellStyle name="Normal 3 2 4 2 2 3 2 8" xfId="11300"/>
    <cellStyle name="Normal 3 2 4 2 2 3 2 9" xfId="11301"/>
    <cellStyle name="Normal 3 2 4 2 2 3 3" xfId="11302"/>
    <cellStyle name="Normal 3 2 4 2 2 3 3 2" xfId="11303"/>
    <cellStyle name="Normal 3 2 4 2 2 3 3 2 2" xfId="11304"/>
    <cellStyle name="Normal 3 2 4 2 2 3 3 2 2 2" xfId="11305"/>
    <cellStyle name="Normal 3 2 4 2 2 3 3 2 2 3" xfId="11306"/>
    <cellStyle name="Normal 3 2 4 2 2 3 3 2 2 4" xfId="11307"/>
    <cellStyle name="Normal 3 2 4 2 2 3 3 2 2 5" xfId="11308"/>
    <cellStyle name="Normal 3 2 4 2 2 3 3 2 2 6" xfId="11309"/>
    <cellStyle name="Normal 3 2 4 2 2 3 3 2 3" xfId="11310"/>
    <cellStyle name="Normal 3 2 4 2 2 3 3 2 3 2" xfId="11311"/>
    <cellStyle name="Normal 3 2 4 2 2 3 3 2 4" xfId="11312"/>
    <cellStyle name="Normal 3 2 4 2 2 3 3 2 5" xfId="11313"/>
    <cellStyle name="Normal 3 2 4 2 2 3 3 2 6" xfId="11314"/>
    <cellStyle name="Normal 3 2 4 2 2 3 3 2 7" xfId="11315"/>
    <cellStyle name="Normal 3 2 4 2 2 3 3 2 8" xfId="11316"/>
    <cellStyle name="Normal 3 2 4 2 2 3 3 3" xfId="11317"/>
    <cellStyle name="Normal 3 2 4 2 2 3 3 3 2" xfId="11318"/>
    <cellStyle name="Normal 3 2 4 2 2 3 3 3 3" xfId="11319"/>
    <cellStyle name="Normal 3 2 4 2 2 3 3 3 4" xfId="11320"/>
    <cellStyle name="Normal 3 2 4 2 2 3 3 3 5" xfId="11321"/>
    <cellStyle name="Normal 3 2 4 2 2 3 3 3 6" xfId="11322"/>
    <cellStyle name="Normal 3 2 4 2 2 3 3 4" xfId="11323"/>
    <cellStyle name="Normal 3 2 4 2 2 3 3 5" xfId="11324"/>
    <cellStyle name="Normal 3 2 4 2 2 3 3 6" xfId="11325"/>
    <cellStyle name="Normal 3 2 4 2 2 3 3 7" xfId="11326"/>
    <cellStyle name="Normal 3 2 4 2 2 3 3 8" xfId="11327"/>
    <cellStyle name="Normal 3 2 4 2 2 3 4" xfId="11328"/>
    <cellStyle name="Normal 3 2 4 2 2 3 4 2" xfId="11329"/>
    <cellStyle name="Normal 3 2 4 2 2 3 4 2 2" xfId="11330"/>
    <cellStyle name="Normal 3 2 4 2 2 3 4 2 2 2" xfId="11331"/>
    <cellStyle name="Normal 3 2 4 2 2 3 4 2 2 3" xfId="11332"/>
    <cellStyle name="Normal 3 2 4 2 2 3 4 2 2 4" xfId="11333"/>
    <cellStyle name="Normal 3 2 4 2 2 3 4 2 2 5" xfId="11334"/>
    <cellStyle name="Normal 3 2 4 2 2 3 4 2 2 6" xfId="11335"/>
    <cellStyle name="Normal 3 2 4 2 2 3 4 2 3" xfId="11336"/>
    <cellStyle name="Normal 3 2 4 2 2 3 4 2 3 2" xfId="11337"/>
    <cellStyle name="Normal 3 2 4 2 2 3 4 2 4" xfId="11338"/>
    <cellStyle name="Normal 3 2 4 2 2 3 4 2 5" xfId="11339"/>
    <cellStyle name="Normal 3 2 4 2 2 3 4 2 6" xfId="11340"/>
    <cellStyle name="Normal 3 2 4 2 2 3 4 2 7" xfId="11341"/>
    <cellStyle name="Normal 3 2 4 2 2 3 4 2 8" xfId="11342"/>
    <cellStyle name="Normal 3 2 4 2 2 3 4 3" xfId="11343"/>
    <cellStyle name="Normal 3 2 4 2 2 3 4 3 2" xfId="11344"/>
    <cellStyle name="Normal 3 2 4 2 2 3 4 3 3" xfId="11345"/>
    <cellStyle name="Normal 3 2 4 2 2 3 4 3 4" xfId="11346"/>
    <cellStyle name="Normal 3 2 4 2 2 3 4 3 5" xfId="11347"/>
    <cellStyle name="Normal 3 2 4 2 2 3 4 3 6" xfId="11348"/>
    <cellStyle name="Normal 3 2 4 2 2 3 4 4" xfId="11349"/>
    <cellStyle name="Normal 3 2 4 2 2 3 4 5" xfId="11350"/>
    <cellStyle name="Normal 3 2 4 2 2 3 4 6" xfId="11351"/>
    <cellStyle name="Normal 3 2 4 2 2 3 4 7" xfId="11352"/>
    <cellStyle name="Normal 3 2 4 2 2 3 4 8" xfId="11353"/>
    <cellStyle name="Normal 3 2 4 2 2 3 5" xfId="11354"/>
    <cellStyle name="Normal 3 2 4 2 2 3 5 2" xfId="11355"/>
    <cellStyle name="Normal 3 2 4 2 2 3 5 2 2" xfId="11356"/>
    <cellStyle name="Normal 3 2 4 2 2 3 5 2 2 2" xfId="11357"/>
    <cellStyle name="Normal 3 2 4 2 2 3 5 2 2 3" xfId="11358"/>
    <cellStyle name="Normal 3 2 4 2 2 3 5 2 2 4" xfId="11359"/>
    <cellStyle name="Normal 3 2 4 2 2 3 5 2 2 5" xfId="11360"/>
    <cellStyle name="Normal 3 2 4 2 2 3 5 2 2 6" xfId="11361"/>
    <cellStyle name="Normal 3 2 4 2 2 3 5 2 3" xfId="11362"/>
    <cellStyle name="Normal 3 2 4 2 2 3 5 2 3 2" xfId="11363"/>
    <cellStyle name="Normal 3 2 4 2 2 3 5 2 4" xfId="11364"/>
    <cellStyle name="Normal 3 2 4 2 2 3 5 2 5" xfId="11365"/>
    <cellStyle name="Normal 3 2 4 2 2 3 5 2 6" xfId="11366"/>
    <cellStyle name="Normal 3 2 4 2 2 3 5 2 7" xfId="11367"/>
    <cellStyle name="Normal 3 2 4 2 2 3 5 2 8" xfId="11368"/>
    <cellStyle name="Normal 3 2 4 2 2 3 5 3" xfId="11369"/>
    <cellStyle name="Normal 3 2 4 2 2 3 5 3 2" xfId="11370"/>
    <cellStyle name="Normal 3 2 4 2 2 3 5 3 3" xfId="11371"/>
    <cellStyle name="Normal 3 2 4 2 2 3 5 3 4" xfId="11372"/>
    <cellStyle name="Normal 3 2 4 2 2 3 5 3 5" xfId="11373"/>
    <cellStyle name="Normal 3 2 4 2 2 3 5 3 6" xfId="11374"/>
    <cellStyle name="Normal 3 2 4 2 2 3 5 4" xfId="11375"/>
    <cellStyle name="Normal 3 2 4 2 2 3 5 5" xfId="11376"/>
    <cellStyle name="Normal 3 2 4 2 2 3 5 6" xfId="11377"/>
    <cellStyle name="Normal 3 2 4 2 2 3 5 7" xfId="11378"/>
    <cellStyle name="Normal 3 2 4 2 2 3 5 8" xfId="11379"/>
    <cellStyle name="Normal 3 2 4 2 2 3 6" xfId="11380"/>
    <cellStyle name="Normal 3 2 4 2 2 3 6 2" xfId="11381"/>
    <cellStyle name="Normal 3 2 4 2 2 3 6 2 2" xfId="11382"/>
    <cellStyle name="Normal 3 2 4 2 2 3 6 2 2 2" xfId="11383"/>
    <cellStyle name="Normal 3 2 4 2 2 3 6 2 2 3" xfId="11384"/>
    <cellStyle name="Normal 3 2 4 2 2 3 6 2 2 4" xfId="11385"/>
    <cellStyle name="Normal 3 2 4 2 2 3 6 2 2 5" xfId="11386"/>
    <cellStyle name="Normal 3 2 4 2 2 3 6 2 2 6" xfId="11387"/>
    <cellStyle name="Normal 3 2 4 2 2 3 6 2 3" xfId="11388"/>
    <cellStyle name="Normal 3 2 4 2 2 3 6 2 3 2" xfId="11389"/>
    <cellStyle name="Normal 3 2 4 2 2 3 6 2 4" xfId="11390"/>
    <cellStyle name="Normal 3 2 4 2 2 3 6 2 5" xfId="11391"/>
    <cellStyle name="Normal 3 2 4 2 2 3 6 2 6" xfId="11392"/>
    <cellStyle name="Normal 3 2 4 2 2 3 6 2 7" xfId="11393"/>
    <cellStyle name="Normal 3 2 4 2 2 3 6 2 8" xfId="11394"/>
    <cellStyle name="Normal 3 2 4 2 2 3 6 3" xfId="11395"/>
    <cellStyle name="Normal 3 2 4 2 2 3 6 3 2" xfId="11396"/>
    <cellStyle name="Normal 3 2 4 2 2 3 6 3 3" xfId="11397"/>
    <cellStyle name="Normal 3 2 4 2 2 3 6 3 4" xfId="11398"/>
    <cellStyle name="Normal 3 2 4 2 2 3 6 3 5" xfId="11399"/>
    <cellStyle name="Normal 3 2 4 2 2 3 6 3 6" xfId="11400"/>
    <cellStyle name="Normal 3 2 4 2 2 3 6 4" xfId="11401"/>
    <cellStyle name="Normal 3 2 4 2 2 3 6 5" xfId="11402"/>
    <cellStyle name="Normal 3 2 4 2 2 3 6 6" xfId="11403"/>
    <cellStyle name="Normal 3 2 4 2 2 3 6 7" xfId="11404"/>
    <cellStyle name="Normal 3 2 4 2 2 3 6 8" xfId="11405"/>
    <cellStyle name="Normal 3 2 4 2 2 3 7" xfId="11406"/>
    <cellStyle name="Normal 3 2 4 2 2 3 7 2" xfId="11407"/>
    <cellStyle name="Normal 3 2 4 2 2 3 7 2 2" xfId="11408"/>
    <cellStyle name="Normal 3 2 4 2 2 3 7 2 3" xfId="11409"/>
    <cellStyle name="Normal 3 2 4 2 2 3 7 2 4" xfId="11410"/>
    <cellStyle name="Normal 3 2 4 2 2 3 7 2 5" xfId="11411"/>
    <cellStyle name="Normal 3 2 4 2 2 3 7 2 6" xfId="11412"/>
    <cellStyle name="Normal 3 2 4 2 2 3 7 3" xfId="11413"/>
    <cellStyle name="Normal 3 2 4 2 2 3 7 3 2" xfId="11414"/>
    <cellStyle name="Normal 3 2 4 2 2 3 7 4" xfId="11415"/>
    <cellStyle name="Normal 3 2 4 2 2 3 7 5" xfId="11416"/>
    <cellStyle name="Normal 3 2 4 2 2 3 7 6" xfId="11417"/>
    <cellStyle name="Normal 3 2 4 2 2 3 7 7" xfId="11418"/>
    <cellStyle name="Normal 3 2 4 2 2 3 7 8" xfId="11419"/>
    <cellStyle name="Normal 3 2 4 2 2 3 8" xfId="11420"/>
    <cellStyle name="Normal 3 2 4 2 2 3 8 2" xfId="11421"/>
    <cellStyle name="Normal 3 2 4 2 2 3 8 3" xfId="11422"/>
    <cellStyle name="Normal 3 2 4 2 2 3 8 4" xfId="11423"/>
    <cellStyle name="Normal 3 2 4 2 2 3 8 5" xfId="11424"/>
    <cellStyle name="Normal 3 2 4 2 2 3 8 6" xfId="11425"/>
    <cellStyle name="Normal 3 2 4 2 2 3 9" xfId="11426"/>
    <cellStyle name="Normal 3 2 4 2 2 4" xfId="11427"/>
    <cellStyle name="Normal 3 2 4 2 2 4 10" xfId="11428"/>
    <cellStyle name="Normal 3 2 4 2 2 4 11" xfId="11429"/>
    <cellStyle name="Normal 3 2 4 2 2 4 12" xfId="11430"/>
    <cellStyle name="Normal 3 2 4 2 2 4 2" xfId="11431"/>
    <cellStyle name="Normal 3 2 4 2 2 4 2 2" xfId="11432"/>
    <cellStyle name="Normal 3 2 4 2 2 4 2 2 2" xfId="11433"/>
    <cellStyle name="Normal 3 2 4 2 2 4 2 2 2 2" xfId="11434"/>
    <cellStyle name="Normal 3 2 4 2 2 4 2 2 2 3" xfId="11435"/>
    <cellStyle name="Normal 3 2 4 2 2 4 2 2 2 4" xfId="11436"/>
    <cellStyle name="Normal 3 2 4 2 2 4 2 2 2 5" xfId="11437"/>
    <cellStyle name="Normal 3 2 4 2 2 4 2 2 2 6" xfId="11438"/>
    <cellStyle name="Normal 3 2 4 2 2 4 2 2 3" xfId="11439"/>
    <cellStyle name="Normal 3 2 4 2 2 4 2 2 3 2" xfId="11440"/>
    <cellStyle name="Normal 3 2 4 2 2 4 2 2 4" xfId="11441"/>
    <cellStyle name="Normal 3 2 4 2 2 4 2 2 5" xfId="11442"/>
    <cellStyle name="Normal 3 2 4 2 2 4 2 2 6" xfId="11443"/>
    <cellStyle name="Normal 3 2 4 2 2 4 2 2 7" xfId="11444"/>
    <cellStyle name="Normal 3 2 4 2 2 4 2 2 8" xfId="11445"/>
    <cellStyle name="Normal 3 2 4 2 2 4 2 3" xfId="11446"/>
    <cellStyle name="Normal 3 2 4 2 2 4 2 3 2" xfId="11447"/>
    <cellStyle name="Normal 3 2 4 2 2 4 2 3 3" xfId="11448"/>
    <cellStyle name="Normal 3 2 4 2 2 4 2 3 4" xfId="11449"/>
    <cellStyle name="Normal 3 2 4 2 2 4 2 3 5" xfId="11450"/>
    <cellStyle name="Normal 3 2 4 2 2 4 2 3 6" xfId="11451"/>
    <cellStyle name="Normal 3 2 4 2 2 4 2 4" xfId="11452"/>
    <cellStyle name="Normal 3 2 4 2 2 4 2 5" xfId="11453"/>
    <cellStyle name="Normal 3 2 4 2 2 4 2 6" xfId="11454"/>
    <cellStyle name="Normal 3 2 4 2 2 4 2 7" xfId="11455"/>
    <cellStyle name="Normal 3 2 4 2 2 4 2 8" xfId="11456"/>
    <cellStyle name="Normal 3 2 4 2 2 4 3" xfId="11457"/>
    <cellStyle name="Normal 3 2 4 2 2 4 3 2" xfId="11458"/>
    <cellStyle name="Normal 3 2 4 2 2 4 3 2 2" xfId="11459"/>
    <cellStyle name="Normal 3 2 4 2 2 4 3 2 2 2" xfId="11460"/>
    <cellStyle name="Normal 3 2 4 2 2 4 3 2 2 3" xfId="11461"/>
    <cellStyle name="Normal 3 2 4 2 2 4 3 2 2 4" xfId="11462"/>
    <cellStyle name="Normal 3 2 4 2 2 4 3 2 2 5" xfId="11463"/>
    <cellStyle name="Normal 3 2 4 2 2 4 3 2 2 6" xfId="11464"/>
    <cellStyle name="Normal 3 2 4 2 2 4 3 2 3" xfId="11465"/>
    <cellStyle name="Normal 3 2 4 2 2 4 3 2 3 2" xfId="11466"/>
    <cellStyle name="Normal 3 2 4 2 2 4 3 2 4" xfId="11467"/>
    <cellStyle name="Normal 3 2 4 2 2 4 3 2 5" xfId="11468"/>
    <cellStyle name="Normal 3 2 4 2 2 4 3 2 6" xfId="11469"/>
    <cellStyle name="Normal 3 2 4 2 2 4 3 2 7" xfId="11470"/>
    <cellStyle name="Normal 3 2 4 2 2 4 3 2 8" xfId="11471"/>
    <cellStyle name="Normal 3 2 4 2 2 4 3 3" xfId="11472"/>
    <cellStyle name="Normal 3 2 4 2 2 4 3 3 2" xfId="11473"/>
    <cellStyle name="Normal 3 2 4 2 2 4 3 3 3" xfId="11474"/>
    <cellStyle name="Normal 3 2 4 2 2 4 3 3 4" xfId="11475"/>
    <cellStyle name="Normal 3 2 4 2 2 4 3 3 5" xfId="11476"/>
    <cellStyle name="Normal 3 2 4 2 2 4 3 3 6" xfId="11477"/>
    <cellStyle name="Normal 3 2 4 2 2 4 3 4" xfId="11478"/>
    <cellStyle name="Normal 3 2 4 2 2 4 3 5" xfId="11479"/>
    <cellStyle name="Normal 3 2 4 2 2 4 3 6" xfId="11480"/>
    <cellStyle name="Normal 3 2 4 2 2 4 3 7" xfId="11481"/>
    <cellStyle name="Normal 3 2 4 2 2 4 3 8" xfId="11482"/>
    <cellStyle name="Normal 3 2 4 2 2 4 4" xfId="11483"/>
    <cellStyle name="Normal 3 2 4 2 2 4 4 2" xfId="11484"/>
    <cellStyle name="Normal 3 2 4 2 2 4 4 2 2" xfId="11485"/>
    <cellStyle name="Normal 3 2 4 2 2 4 4 2 2 2" xfId="11486"/>
    <cellStyle name="Normal 3 2 4 2 2 4 4 2 2 3" xfId="11487"/>
    <cellStyle name="Normal 3 2 4 2 2 4 4 2 2 4" xfId="11488"/>
    <cellStyle name="Normal 3 2 4 2 2 4 4 2 2 5" xfId="11489"/>
    <cellStyle name="Normal 3 2 4 2 2 4 4 2 2 6" xfId="11490"/>
    <cellStyle name="Normal 3 2 4 2 2 4 4 2 3" xfId="11491"/>
    <cellStyle name="Normal 3 2 4 2 2 4 4 2 3 2" xfId="11492"/>
    <cellStyle name="Normal 3 2 4 2 2 4 4 2 4" xfId="11493"/>
    <cellStyle name="Normal 3 2 4 2 2 4 4 2 5" xfId="11494"/>
    <cellStyle name="Normal 3 2 4 2 2 4 4 2 6" xfId="11495"/>
    <cellStyle name="Normal 3 2 4 2 2 4 4 2 7" xfId="11496"/>
    <cellStyle name="Normal 3 2 4 2 2 4 4 2 8" xfId="11497"/>
    <cellStyle name="Normal 3 2 4 2 2 4 4 3" xfId="11498"/>
    <cellStyle name="Normal 3 2 4 2 2 4 4 3 2" xfId="11499"/>
    <cellStyle name="Normal 3 2 4 2 2 4 4 3 3" xfId="11500"/>
    <cellStyle name="Normal 3 2 4 2 2 4 4 3 4" xfId="11501"/>
    <cellStyle name="Normal 3 2 4 2 2 4 4 3 5" xfId="11502"/>
    <cellStyle name="Normal 3 2 4 2 2 4 4 3 6" xfId="11503"/>
    <cellStyle name="Normal 3 2 4 2 2 4 4 4" xfId="11504"/>
    <cellStyle name="Normal 3 2 4 2 2 4 4 5" xfId="11505"/>
    <cellStyle name="Normal 3 2 4 2 2 4 4 6" xfId="11506"/>
    <cellStyle name="Normal 3 2 4 2 2 4 4 7" xfId="11507"/>
    <cellStyle name="Normal 3 2 4 2 2 4 4 8" xfId="11508"/>
    <cellStyle name="Normal 3 2 4 2 2 4 5" xfId="11509"/>
    <cellStyle name="Normal 3 2 4 2 2 4 5 2" xfId="11510"/>
    <cellStyle name="Normal 3 2 4 2 2 4 5 2 2" xfId="11511"/>
    <cellStyle name="Normal 3 2 4 2 2 4 5 2 2 2" xfId="11512"/>
    <cellStyle name="Normal 3 2 4 2 2 4 5 2 2 3" xfId="11513"/>
    <cellStyle name="Normal 3 2 4 2 2 4 5 2 2 4" xfId="11514"/>
    <cellStyle name="Normal 3 2 4 2 2 4 5 2 2 5" xfId="11515"/>
    <cellStyle name="Normal 3 2 4 2 2 4 5 2 2 6" xfId="11516"/>
    <cellStyle name="Normal 3 2 4 2 2 4 5 2 3" xfId="11517"/>
    <cellStyle name="Normal 3 2 4 2 2 4 5 2 3 2" xfId="11518"/>
    <cellStyle name="Normal 3 2 4 2 2 4 5 2 4" xfId="11519"/>
    <cellStyle name="Normal 3 2 4 2 2 4 5 2 5" xfId="11520"/>
    <cellStyle name="Normal 3 2 4 2 2 4 5 2 6" xfId="11521"/>
    <cellStyle name="Normal 3 2 4 2 2 4 5 2 7" xfId="11522"/>
    <cellStyle name="Normal 3 2 4 2 2 4 5 2 8" xfId="11523"/>
    <cellStyle name="Normal 3 2 4 2 2 4 5 3" xfId="11524"/>
    <cellStyle name="Normal 3 2 4 2 2 4 5 3 2" xfId="11525"/>
    <cellStyle name="Normal 3 2 4 2 2 4 5 3 3" xfId="11526"/>
    <cellStyle name="Normal 3 2 4 2 2 4 5 3 4" xfId="11527"/>
    <cellStyle name="Normal 3 2 4 2 2 4 5 3 5" xfId="11528"/>
    <cellStyle name="Normal 3 2 4 2 2 4 5 3 6" xfId="11529"/>
    <cellStyle name="Normal 3 2 4 2 2 4 5 4" xfId="11530"/>
    <cellStyle name="Normal 3 2 4 2 2 4 5 5" xfId="11531"/>
    <cellStyle name="Normal 3 2 4 2 2 4 5 6" xfId="11532"/>
    <cellStyle name="Normal 3 2 4 2 2 4 5 7" xfId="11533"/>
    <cellStyle name="Normal 3 2 4 2 2 4 5 8" xfId="11534"/>
    <cellStyle name="Normal 3 2 4 2 2 4 6" xfId="11535"/>
    <cellStyle name="Normal 3 2 4 2 2 4 6 2" xfId="11536"/>
    <cellStyle name="Normal 3 2 4 2 2 4 6 2 2" xfId="11537"/>
    <cellStyle name="Normal 3 2 4 2 2 4 6 2 3" xfId="11538"/>
    <cellStyle name="Normal 3 2 4 2 2 4 6 2 4" xfId="11539"/>
    <cellStyle name="Normal 3 2 4 2 2 4 6 2 5" xfId="11540"/>
    <cellStyle name="Normal 3 2 4 2 2 4 6 2 6" xfId="11541"/>
    <cellStyle name="Normal 3 2 4 2 2 4 6 3" xfId="11542"/>
    <cellStyle name="Normal 3 2 4 2 2 4 6 3 2" xfId="11543"/>
    <cellStyle name="Normal 3 2 4 2 2 4 6 4" xfId="11544"/>
    <cellStyle name="Normal 3 2 4 2 2 4 6 5" xfId="11545"/>
    <cellStyle name="Normal 3 2 4 2 2 4 6 6" xfId="11546"/>
    <cellStyle name="Normal 3 2 4 2 2 4 6 7" xfId="11547"/>
    <cellStyle name="Normal 3 2 4 2 2 4 6 8" xfId="11548"/>
    <cellStyle name="Normal 3 2 4 2 2 4 7" xfId="11549"/>
    <cellStyle name="Normal 3 2 4 2 2 4 7 2" xfId="11550"/>
    <cellStyle name="Normal 3 2 4 2 2 4 7 3" xfId="11551"/>
    <cellStyle name="Normal 3 2 4 2 2 4 7 4" xfId="11552"/>
    <cellStyle name="Normal 3 2 4 2 2 4 7 5" xfId="11553"/>
    <cellStyle name="Normal 3 2 4 2 2 4 7 6" xfId="11554"/>
    <cellStyle name="Normal 3 2 4 2 2 4 8" xfId="11555"/>
    <cellStyle name="Normal 3 2 4 2 2 4 9" xfId="11556"/>
    <cellStyle name="Normal 3 2 4 2 2 5" xfId="11557"/>
    <cellStyle name="Normal 3 2 4 2 2 5 2" xfId="11558"/>
    <cellStyle name="Normal 3 2 4 2 2 5 2 2" xfId="11559"/>
    <cellStyle name="Normal 3 2 4 2 2 5 2 2 2" xfId="11560"/>
    <cellStyle name="Normal 3 2 4 2 2 5 2 2 3" xfId="11561"/>
    <cellStyle name="Normal 3 2 4 2 2 5 2 2 4" xfId="11562"/>
    <cellStyle name="Normal 3 2 4 2 2 5 2 2 5" xfId="11563"/>
    <cellStyle name="Normal 3 2 4 2 2 5 2 2 6" xfId="11564"/>
    <cellStyle name="Normal 3 2 4 2 2 5 2 3" xfId="11565"/>
    <cellStyle name="Normal 3 2 4 2 2 5 2 3 2" xfId="11566"/>
    <cellStyle name="Normal 3 2 4 2 2 5 2 4" xfId="11567"/>
    <cellStyle name="Normal 3 2 4 2 2 5 2 5" xfId="11568"/>
    <cellStyle name="Normal 3 2 4 2 2 5 2 6" xfId="11569"/>
    <cellStyle name="Normal 3 2 4 2 2 5 2 7" xfId="11570"/>
    <cellStyle name="Normal 3 2 4 2 2 5 2 8" xfId="11571"/>
    <cellStyle name="Normal 3 2 4 2 2 5 3" xfId="11572"/>
    <cellStyle name="Normal 3 2 4 2 2 5 3 2" xfId="11573"/>
    <cellStyle name="Normal 3 2 4 2 2 5 3 3" xfId="11574"/>
    <cellStyle name="Normal 3 2 4 2 2 5 3 4" xfId="11575"/>
    <cellStyle name="Normal 3 2 4 2 2 5 3 5" xfId="11576"/>
    <cellStyle name="Normal 3 2 4 2 2 5 3 6" xfId="11577"/>
    <cellStyle name="Normal 3 2 4 2 2 5 4" xfId="11578"/>
    <cellStyle name="Normal 3 2 4 2 2 5 5" xfId="11579"/>
    <cellStyle name="Normal 3 2 4 2 2 5 6" xfId="11580"/>
    <cellStyle name="Normal 3 2 4 2 2 5 7" xfId="11581"/>
    <cellStyle name="Normal 3 2 4 2 2 5 8" xfId="11582"/>
    <cellStyle name="Normal 3 2 4 2 2 6" xfId="11583"/>
    <cellStyle name="Normal 3 2 4 2 2 6 2" xfId="11584"/>
    <cellStyle name="Normal 3 2 4 2 2 6 2 2" xfId="11585"/>
    <cellStyle name="Normal 3 2 4 2 2 6 2 2 2" xfId="11586"/>
    <cellStyle name="Normal 3 2 4 2 2 6 2 2 3" xfId="11587"/>
    <cellStyle name="Normal 3 2 4 2 2 6 2 2 4" xfId="11588"/>
    <cellStyle name="Normal 3 2 4 2 2 6 2 2 5" xfId="11589"/>
    <cellStyle name="Normal 3 2 4 2 2 6 2 2 6" xfId="11590"/>
    <cellStyle name="Normal 3 2 4 2 2 6 2 3" xfId="11591"/>
    <cellStyle name="Normal 3 2 4 2 2 6 2 3 2" xfId="11592"/>
    <cellStyle name="Normal 3 2 4 2 2 6 2 4" xfId="11593"/>
    <cellStyle name="Normal 3 2 4 2 2 6 2 5" xfId="11594"/>
    <cellStyle name="Normal 3 2 4 2 2 6 2 6" xfId="11595"/>
    <cellStyle name="Normal 3 2 4 2 2 6 2 7" xfId="11596"/>
    <cellStyle name="Normal 3 2 4 2 2 6 2 8" xfId="11597"/>
    <cellStyle name="Normal 3 2 4 2 2 6 3" xfId="11598"/>
    <cellStyle name="Normal 3 2 4 2 2 6 3 2" xfId="11599"/>
    <cellStyle name="Normal 3 2 4 2 2 6 3 3" xfId="11600"/>
    <cellStyle name="Normal 3 2 4 2 2 6 3 4" xfId="11601"/>
    <cellStyle name="Normal 3 2 4 2 2 6 3 5" xfId="11602"/>
    <cellStyle name="Normal 3 2 4 2 2 6 3 6" xfId="11603"/>
    <cellStyle name="Normal 3 2 4 2 2 6 4" xfId="11604"/>
    <cellStyle name="Normal 3 2 4 2 2 6 5" xfId="11605"/>
    <cellStyle name="Normal 3 2 4 2 2 6 6" xfId="11606"/>
    <cellStyle name="Normal 3 2 4 2 2 6 7" xfId="11607"/>
    <cellStyle name="Normal 3 2 4 2 2 6 8" xfId="11608"/>
    <cellStyle name="Normal 3 2 4 2 2 7" xfId="11609"/>
    <cellStyle name="Normal 3 2 4 2 2 7 2" xfId="11610"/>
    <cellStyle name="Normal 3 2 4 2 2 7 2 2" xfId="11611"/>
    <cellStyle name="Normal 3 2 4 2 2 7 2 2 2" xfId="11612"/>
    <cellStyle name="Normal 3 2 4 2 2 7 2 2 3" xfId="11613"/>
    <cellStyle name="Normal 3 2 4 2 2 7 2 2 4" xfId="11614"/>
    <cellStyle name="Normal 3 2 4 2 2 7 2 2 5" xfId="11615"/>
    <cellStyle name="Normal 3 2 4 2 2 7 2 2 6" xfId="11616"/>
    <cellStyle name="Normal 3 2 4 2 2 7 2 3" xfId="11617"/>
    <cellStyle name="Normal 3 2 4 2 2 7 2 3 2" xfId="11618"/>
    <cellStyle name="Normal 3 2 4 2 2 7 2 4" xfId="11619"/>
    <cellStyle name="Normal 3 2 4 2 2 7 2 5" xfId="11620"/>
    <cellStyle name="Normal 3 2 4 2 2 7 2 6" xfId="11621"/>
    <cellStyle name="Normal 3 2 4 2 2 7 2 7" xfId="11622"/>
    <cellStyle name="Normal 3 2 4 2 2 7 2 8" xfId="11623"/>
    <cellStyle name="Normal 3 2 4 2 2 7 3" xfId="11624"/>
    <cellStyle name="Normal 3 2 4 2 2 7 3 2" xfId="11625"/>
    <cellStyle name="Normal 3 2 4 2 2 7 3 3" xfId="11626"/>
    <cellStyle name="Normal 3 2 4 2 2 7 3 4" xfId="11627"/>
    <cellStyle name="Normal 3 2 4 2 2 7 3 5" xfId="11628"/>
    <cellStyle name="Normal 3 2 4 2 2 7 3 6" xfId="11629"/>
    <cellStyle name="Normal 3 2 4 2 2 7 4" xfId="11630"/>
    <cellStyle name="Normal 3 2 4 2 2 7 5" xfId="11631"/>
    <cellStyle name="Normal 3 2 4 2 2 7 6" xfId="11632"/>
    <cellStyle name="Normal 3 2 4 2 2 7 7" xfId="11633"/>
    <cellStyle name="Normal 3 2 4 2 2 7 8" xfId="11634"/>
    <cellStyle name="Normal 3 2 4 2 2 8" xfId="11635"/>
    <cellStyle name="Normal 3 2 4 2 2 8 2" xfId="11636"/>
    <cellStyle name="Normal 3 2 4 2 2 8 2 2" xfId="11637"/>
    <cellStyle name="Normal 3 2 4 2 2 8 2 2 2" xfId="11638"/>
    <cellStyle name="Normal 3 2 4 2 2 8 2 2 3" xfId="11639"/>
    <cellStyle name="Normal 3 2 4 2 2 8 2 2 4" xfId="11640"/>
    <cellStyle name="Normal 3 2 4 2 2 8 2 2 5" xfId="11641"/>
    <cellStyle name="Normal 3 2 4 2 2 8 2 2 6" xfId="11642"/>
    <cellStyle name="Normal 3 2 4 2 2 8 2 3" xfId="11643"/>
    <cellStyle name="Normal 3 2 4 2 2 8 2 3 2" xfId="11644"/>
    <cellStyle name="Normal 3 2 4 2 2 8 2 4" xfId="11645"/>
    <cellStyle name="Normal 3 2 4 2 2 8 2 5" xfId="11646"/>
    <cellStyle name="Normal 3 2 4 2 2 8 2 6" xfId="11647"/>
    <cellStyle name="Normal 3 2 4 2 2 8 2 7" xfId="11648"/>
    <cellStyle name="Normal 3 2 4 2 2 8 2 8" xfId="11649"/>
    <cellStyle name="Normal 3 2 4 2 2 8 3" xfId="11650"/>
    <cellStyle name="Normal 3 2 4 2 2 8 3 2" xfId="11651"/>
    <cellStyle name="Normal 3 2 4 2 2 8 3 3" xfId="11652"/>
    <cellStyle name="Normal 3 2 4 2 2 8 3 4" xfId="11653"/>
    <cellStyle name="Normal 3 2 4 2 2 8 3 5" xfId="11654"/>
    <cellStyle name="Normal 3 2 4 2 2 8 3 6" xfId="11655"/>
    <cellStyle name="Normal 3 2 4 2 2 8 4" xfId="11656"/>
    <cellStyle name="Normal 3 2 4 2 2 8 5" xfId="11657"/>
    <cellStyle name="Normal 3 2 4 2 2 8 6" xfId="11658"/>
    <cellStyle name="Normal 3 2 4 2 2 8 7" xfId="11659"/>
    <cellStyle name="Normal 3 2 4 2 2 8 8" xfId="11660"/>
    <cellStyle name="Normal 3 2 4 2 2 9" xfId="11661"/>
    <cellStyle name="Normal 3 2 4 2 2 9 2" xfId="11662"/>
    <cellStyle name="Normal 3 2 4 2 2 9 2 2" xfId="11663"/>
    <cellStyle name="Normal 3 2 4 2 2 9 2 3" xfId="11664"/>
    <cellStyle name="Normal 3 2 4 2 2 9 2 4" xfId="11665"/>
    <cellStyle name="Normal 3 2 4 2 2 9 2 5" xfId="11666"/>
    <cellStyle name="Normal 3 2 4 2 2 9 2 6" xfId="11667"/>
    <cellStyle name="Normal 3 2 4 2 2 9 3" xfId="11668"/>
    <cellStyle name="Normal 3 2 4 2 2 9 3 2" xfId="11669"/>
    <cellStyle name="Normal 3 2 4 2 2 9 4" xfId="11670"/>
    <cellStyle name="Normal 3 2 4 2 2 9 5" xfId="11671"/>
    <cellStyle name="Normal 3 2 4 2 2 9 6" xfId="11672"/>
    <cellStyle name="Normal 3 2 4 2 2 9 7" xfId="11673"/>
    <cellStyle name="Normal 3 2 4 2 2 9 8" xfId="11674"/>
    <cellStyle name="Normal 3 2 4 2 3" xfId="11675"/>
    <cellStyle name="Normal 3 2 4 2 3 10" xfId="11676"/>
    <cellStyle name="Normal 3 2 4 2 3 11" xfId="11677"/>
    <cellStyle name="Normal 3 2 4 2 3 12" xfId="11678"/>
    <cellStyle name="Normal 3 2 4 2 3 13" xfId="11679"/>
    <cellStyle name="Normal 3 2 4 2 3 2" xfId="11680"/>
    <cellStyle name="Normal 3 2 4 2 3 2 10" xfId="11681"/>
    <cellStyle name="Normal 3 2 4 2 3 2 11" xfId="11682"/>
    <cellStyle name="Normal 3 2 4 2 3 2 12" xfId="11683"/>
    <cellStyle name="Normal 3 2 4 2 3 2 2" xfId="11684"/>
    <cellStyle name="Normal 3 2 4 2 3 2 2 2" xfId="11685"/>
    <cellStyle name="Normal 3 2 4 2 3 2 2 2 2" xfId="11686"/>
    <cellStyle name="Normal 3 2 4 2 3 2 2 2 2 2" xfId="11687"/>
    <cellStyle name="Normal 3 2 4 2 3 2 2 2 2 3" xfId="11688"/>
    <cellStyle name="Normal 3 2 4 2 3 2 2 2 2 4" xfId="11689"/>
    <cellStyle name="Normal 3 2 4 2 3 2 2 2 2 5" xfId="11690"/>
    <cellStyle name="Normal 3 2 4 2 3 2 2 2 2 6" xfId="11691"/>
    <cellStyle name="Normal 3 2 4 2 3 2 2 2 3" xfId="11692"/>
    <cellStyle name="Normal 3 2 4 2 3 2 2 2 3 2" xfId="11693"/>
    <cellStyle name="Normal 3 2 4 2 3 2 2 2 4" xfId="11694"/>
    <cellStyle name="Normal 3 2 4 2 3 2 2 2 5" xfId="11695"/>
    <cellStyle name="Normal 3 2 4 2 3 2 2 2 6" xfId="11696"/>
    <cellStyle name="Normal 3 2 4 2 3 2 2 2 7" xfId="11697"/>
    <cellStyle name="Normal 3 2 4 2 3 2 2 2 8" xfId="11698"/>
    <cellStyle name="Normal 3 2 4 2 3 2 2 3" xfId="11699"/>
    <cellStyle name="Normal 3 2 4 2 3 2 2 3 2" xfId="11700"/>
    <cellStyle name="Normal 3 2 4 2 3 2 2 3 3" xfId="11701"/>
    <cellStyle name="Normal 3 2 4 2 3 2 2 3 4" xfId="11702"/>
    <cellStyle name="Normal 3 2 4 2 3 2 2 3 5" xfId="11703"/>
    <cellStyle name="Normal 3 2 4 2 3 2 2 3 6" xfId="11704"/>
    <cellStyle name="Normal 3 2 4 2 3 2 2 4" xfId="11705"/>
    <cellStyle name="Normal 3 2 4 2 3 2 2 5" xfId="11706"/>
    <cellStyle name="Normal 3 2 4 2 3 2 2 6" xfId="11707"/>
    <cellStyle name="Normal 3 2 4 2 3 2 2 7" xfId="11708"/>
    <cellStyle name="Normal 3 2 4 2 3 2 2 8" xfId="11709"/>
    <cellStyle name="Normal 3 2 4 2 3 2 3" xfId="11710"/>
    <cellStyle name="Normal 3 2 4 2 3 2 3 2" xfId="11711"/>
    <cellStyle name="Normal 3 2 4 2 3 2 3 2 2" xfId="11712"/>
    <cellStyle name="Normal 3 2 4 2 3 2 3 2 2 2" xfId="11713"/>
    <cellStyle name="Normal 3 2 4 2 3 2 3 2 2 3" xfId="11714"/>
    <cellStyle name="Normal 3 2 4 2 3 2 3 2 2 4" xfId="11715"/>
    <cellStyle name="Normal 3 2 4 2 3 2 3 2 2 5" xfId="11716"/>
    <cellStyle name="Normal 3 2 4 2 3 2 3 2 2 6" xfId="11717"/>
    <cellStyle name="Normal 3 2 4 2 3 2 3 2 3" xfId="11718"/>
    <cellStyle name="Normal 3 2 4 2 3 2 3 2 3 2" xfId="11719"/>
    <cellStyle name="Normal 3 2 4 2 3 2 3 2 4" xfId="11720"/>
    <cellStyle name="Normal 3 2 4 2 3 2 3 2 5" xfId="11721"/>
    <cellStyle name="Normal 3 2 4 2 3 2 3 2 6" xfId="11722"/>
    <cellStyle name="Normal 3 2 4 2 3 2 3 2 7" xfId="11723"/>
    <cellStyle name="Normal 3 2 4 2 3 2 3 2 8" xfId="11724"/>
    <cellStyle name="Normal 3 2 4 2 3 2 3 3" xfId="11725"/>
    <cellStyle name="Normal 3 2 4 2 3 2 3 3 2" xfId="11726"/>
    <cellStyle name="Normal 3 2 4 2 3 2 3 3 3" xfId="11727"/>
    <cellStyle name="Normal 3 2 4 2 3 2 3 3 4" xfId="11728"/>
    <cellStyle name="Normal 3 2 4 2 3 2 3 3 5" xfId="11729"/>
    <cellStyle name="Normal 3 2 4 2 3 2 3 3 6" xfId="11730"/>
    <cellStyle name="Normal 3 2 4 2 3 2 3 4" xfId="11731"/>
    <cellStyle name="Normal 3 2 4 2 3 2 3 5" xfId="11732"/>
    <cellStyle name="Normal 3 2 4 2 3 2 3 6" xfId="11733"/>
    <cellStyle name="Normal 3 2 4 2 3 2 3 7" xfId="11734"/>
    <cellStyle name="Normal 3 2 4 2 3 2 3 8" xfId="11735"/>
    <cellStyle name="Normal 3 2 4 2 3 2 4" xfId="11736"/>
    <cellStyle name="Normal 3 2 4 2 3 2 4 2" xfId="11737"/>
    <cellStyle name="Normal 3 2 4 2 3 2 4 2 2" xfId="11738"/>
    <cellStyle name="Normal 3 2 4 2 3 2 4 2 2 2" xfId="11739"/>
    <cellStyle name="Normal 3 2 4 2 3 2 4 2 2 3" xfId="11740"/>
    <cellStyle name="Normal 3 2 4 2 3 2 4 2 2 4" xfId="11741"/>
    <cellStyle name="Normal 3 2 4 2 3 2 4 2 2 5" xfId="11742"/>
    <cellStyle name="Normal 3 2 4 2 3 2 4 2 2 6" xfId="11743"/>
    <cellStyle name="Normal 3 2 4 2 3 2 4 2 3" xfId="11744"/>
    <cellStyle name="Normal 3 2 4 2 3 2 4 2 3 2" xfId="11745"/>
    <cellStyle name="Normal 3 2 4 2 3 2 4 2 4" xfId="11746"/>
    <cellStyle name="Normal 3 2 4 2 3 2 4 2 5" xfId="11747"/>
    <cellStyle name="Normal 3 2 4 2 3 2 4 2 6" xfId="11748"/>
    <cellStyle name="Normal 3 2 4 2 3 2 4 2 7" xfId="11749"/>
    <cellStyle name="Normal 3 2 4 2 3 2 4 2 8" xfId="11750"/>
    <cellStyle name="Normal 3 2 4 2 3 2 4 3" xfId="11751"/>
    <cellStyle name="Normal 3 2 4 2 3 2 4 3 2" xfId="11752"/>
    <cellStyle name="Normal 3 2 4 2 3 2 4 3 3" xfId="11753"/>
    <cellStyle name="Normal 3 2 4 2 3 2 4 3 4" xfId="11754"/>
    <cellStyle name="Normal 3 2 4 2 3 2 4 3 5" xfId="11755"/>
    <cellStyle name="Normal 3 2 4 2 3 2 4 3 6" xfId="11756"/>
    <cellStyle name="Normal 3 2 4 2 3 2 4 4" xfId="11757"/>
    <cellStyle name="Normal 3 2 4 2 3 2 4 5" xfId="11758"/>
    <cellStyle name="Normal 3 2 4 2 3 2 4 6" xfId="11759"/>
    <cellStyle name="Normal 3 2 4 2 3 2 4 7" xfId="11760"/>
    <cellStyle name="Normal 3 2 4 2 3 2 4 8" xfId="11761"/>
    <cellStyle name="Normal 3 2 4 2 3 2 5" xfId="11762"/>
    <cellStyle name="Normal 3 2 4 2 3 2 5 2" xfId="11763"/>
    <cellStyle name="Normal 3 2 4 2 3 2 5 2 2" xfId="11764"/>
    <cellStyle name="Normal 3 2 4 2 3 2 5 2 2 2" xfId="11765"/>
    <cellStyle name="Normal 3 2 4 2 3 2 5 2 2 3" xfId="11766"/>
    <cellStyle name="Normal 3 2 4 2 3 2 5 2 2 4" xfId="11767"/>
    <cellStyle name="Normal 3 2 4 2 3 2 5 2 2 5" xfId="11768"/>
    <cellStyle name="Normal 3 2 4 2 3 2 5 2 2 6" xfId="11769"/>
    <cellStyle name="Normal 3 2 4 2 3 2 5 2 3" xfId="11770"/>
    <cellStyle name="Normal 3 2 4 2 3 2 5 2 3 2" xfId="11771"/>
    <cellStyle name="Normal 3 2 4 2 3 2 5 2 4" xfId="11772"/>
    <cellStyle name="Normal 3 2 4 2 3 2 5 2 5" xfId="11773"/>
    <cellStyle name="Normal 3 2 4 2 3 2 5 2 6" xfId="11774"/>
    <cellStyle name="Normal 3 2 4 2 3 2 5 2 7" xfId="11775"/>
    <cellStyle name="Normal 3 2 4 2 3 2 5 2 8" xfId="11776"/>
    <cellStyle name="Normal 3 2 4 2 3 2 5 3" xfId="11777"/>
    <cellStyle name="Normal 3 2 4 2 3 2 5 3 2" xfId="11778"/>
    <cellStyle name="Normal 3 2 4 2 3 2 5 3 3" xfId="11779"/>
    <cellStyle name="Normal 3 2 4 2 3 2 5 3 4" xfId="11780"/>
    <cellStyle name="Normal 3 2 4 2 3 2 5 3 5" xfId="11781"/>
    <cellStyle name="Normal 3 2 4 2 3 2 5 3 6" xfId="11782"/>
    <cellStyle name="Normal 3 2 4 2 3 2 5 4" xfId="11783"/>
    <cellStyle name="Normal 3 2 4 2 3 2 5 5" xfId="11784"/>
    <cellStyle name="Normal 3 2 4 2 3 2 5 6" xfId="11785"/>
    <cellStyle name="Normal 3 2 4 2 3 2 5 7" xfId="11786"/>
    <cellStyle name="Normal 3 2 4 2 3 2 5 8" xfId="11787"/>
    <cellStyle name="Normal 3 2 4 2 3 2 6" xfId="11788"/>
    <cellStyle name="Normal 3 2 4 2 3 2 6 2" xfId="11789"/>
    <cellStyle name="Normal 3 2 4 2 3 2 6 2 2" xfId="11790"/>
    <cellStyle name="Normal 3 2 4 2 3 2 6 2 3" xfId="11791"/>
    <cellStyle name="Normal 3 2 4 2 3 2 6 2 4" xfId="11792"/>
    <cellStyle name="Normal 3 2 4 2 3 2 6 2 5" xfId="11793"/>
    <cellStyle name="Normal 3 2 4 2 3 2 6 2 6" xfId="11794"/>
    <cellStyle name="Normal 3 2 4 2 3 2 6 3" xfId="11795"/>
    <cellStyle name="Normal 3 2 4 2 3 2 6 3 2" xfId="11796"/>
    <cellStyle name="Normal 3 2 4 2 3 2 6 4" xfId="11797"/>
    <cellStyle name="Normal 3 2 4 2 3 2 6 5" xfId="11798"/>
    <cellStyle name="Normal 3 2 4 2 3 2 6 6" xfId="11799"/>
    <cellStyle name="Normal 3 2 4 2 3 2 6 7" xfId="11800"/>
    <cellStyle name="Normal 3 2 4 2 3 2 6 8" xfId="11801"/>
    <cellStyle name="Normal 3 2 4 2 3 2 7" xfId="11802"/>
    <cellStyle name="Normal 3 2 4 2 3 2 7 2" xfId="11803"/>
    <cellStyle name="Normal 3 2 4 2 3 2 7 3" xfId="11804"/>
    <cellStyle name="Normal 3 2 4 2 3 2 7 4" xfId="11805"/>
    <cellStyle name="Normal 3 2 4 2 3 2 7 5" xfId="11806"/>
    <cellStyle name="Normal 3 2 4 2 3 2 7 6" xfId="11807"/>
    <cellStyle name="Normal 3 2 4 2 3 2 8" xfId="11808"/>
    <cellStyle name="Normal 3 2 4 2 3 2 9" xfId="11809"/>
    <cellStyle name="Normal 3 2 4 2 3 3" xfId="11810"/>
    <cellStyle name="Normal 3 2 4 2 3 3 2" xfId="11811"/>
    <cellStyle name="Normal 3 2 4 2 3 3 2 2" xfId="11812"/>
    <cellStyle name="Normal 3 2 4 2 3 3 2 2 2" xfId="11813"/>
    <cellStyle name="Normal 3 2 4 2 3 3 2 2 3" xfId="11814"/>
    <cellStyle name="Normal 3 2 4 2 3 3 2 2 4" xfId="11815"/>
    <cellStyle name="Normal 3 2 4 2 3 3 2 2 5" xfId="11816"/>
    <cellStyle name="Normal 3 2 4 2 3 3 2 2 6" xfId="11817"/>
    <cellStyle name="Normal 3 2 4 2 3 3 2 3" xfId="11818"/>
    <cellStyle name="Normal 3 2 4 2 3 3 2 3 2" xfId="11819"/>
    <cellStyle name="Normal 3 2 4 2 3 3 2 4" xfId="11820"/>
    <cellStyle name="Normal 3 2 4 2 3 3 2 5" xfId="11821"/>
    <cellStyle name="Normal 3 2 4 2 3 3 2 6" xfId="11822"/>
    <cellStyle name="Normal 3 2 4 2 3 3 2 7" xfId="11823"/>
    <cellStyle name="Normal 3 2 4 2 3 3 2 8" xfId="11824"/>
    <cellStyle name="Normal 3 2 4 2 3 3 3" xfId="11825"/>
    <cellStyle name="Normal 3 2 4 2 3 3 3 2" xfId="11826"/>
    <cellStyle name="Normal 3 2 4 2 3 3 3 3" xfId="11827"/>
    <cellStyle name="Normal 3 2 4 2 3 3 3 4" xfId="11828"/>
    <cellStyle name="Normal 3 2 4 2 3 3 3 5" xfId="11829"/>
    <cellStyle name="Normal 3 2 4 2 3 3 3 6" xfId="11830"/>
    <cellStyle name="Normal 3 2 4 2 3 3 4" xfId="11831"/>
    <cellStyle name="Normal 3 2 4 2 3 3 5" xfId="11832"/>
    <cellStyle name="Normal 3 2 4 2 3 3 6" xfId="11833"/>
    <cellStyle name="Normal 3 2 4 2 3 3 7" xfId="11834"/>
    <cellStyle name="Normal 3 2 4 2 3 3 8" xfId="11835"/>
    <cellStyle name="Normal 3 2 4 2 3 4" xfId="11836"/>
    <cellStyle name="Normal 3 2 4 2 3 4 2" xfId="11837"/>
    <cellStyle name="Normal 3 2 4 2 3 4 2 2" xfId="11838"/>
    <cellStyle name="Normal 3 2 4 2 3 4 2 2 2" xfId="11839"/>
    <cellStyle name="Normal 3 2 4 2 3 4 2 2 3" xfId="11840"/>
    <cellStyle name="Normal 3 2 4 2 3 4 2 2 4" xfId="11841"/>
    <cellStyle name="Normal 3 2 4 2 3 4 2 2 5" xfId="11842"/>
    <cellStyle name="Normal 3 2 4 2 3 4 2 2 6" xfId="11843"/>
    <cellStyle name="Normal 3 2 4 2 3 4 2 3" xfId="11844"/>
    <cellStyle name="Normal 3 2 4 2 3 4 2 3 2" xfId="11845"/>
    <cellStyle name="Normal 3 2 4 2 3 4 2 4" xfId="11846"/>
    <cellStyle name="Normal 3 2 4 2 3 4 2 5" xfId="11847"/>
    <cellStyle name="Normal 3 2 4 2 3 4 2 6" xfId="11848"/>
    <cellStyle name="Normal 3 2 4 2 3 4 2 7" xfId="11849"/>
    <cellStyle name="Normal 3 2 4 2 3 4 2 8" xfId="11850"/>
    <cellStyle name="Normal 3 2 4 2 3 4 3" xfId="11851"/>
    <cellStyle name="Normal 3 2 4 2 3 4 3 2" xfId="11852"/>
    <cellStyle name="Normal 3 2 4 2 3 4 3 3" xfId="11853"/>
    <cellStyle name="Normal 3 2 4 2 3 4 3 4" xfId="11854"/>
    <cellStyle name="Normal 3 2 4 2 3 4 3 5" xfId="11855"/>
    <cellStyle name="Normal 3 2 4 2 3 4 3 6" xfId="11856"/>
    <cellStyle name="Normal 3 2 4 2 3 4 4" xfId="11857"/>
    <cellStyle name="Normal 3 2 4 2 3 4 5" xfId="11858"/>
    <cellStyle name="Normal 3 2 4 2 3 4 6" xfId="11859"/>
    <cellStyle name="Normal 3 2 4 2 3 4 7" xfId="11860"/>
    <cellStyle name="Normal 3 2 4 2 3 4 8" xfId="11861"/>
    <cellStyle name="Normal 3 2 4 2 3 5" xfId="11862"/>
    <cellStyle name="Normal 3 2 4 2 3 5 2" xfId="11863"/>
    <cellStyle name="Normal 3 2 4 2 3 5 2 2" xfId="11864"/>
    <cellStyle name="Normal 3 2 4 2 3 5 2 2 2" xfId="11865"/>
    <cellStyle name="Normal 3 2 4 2 3 5 2 2 3" xfId="11866"/>
    <cellStyle name="Normal 3 2 4 2 3 5 2 2 4" xfId="11867"/>
    <cellStyle name="Normal 3 2 4 2 3 5 2 2 5" xfId="11868"/>
    <cellStyle name="Normal 3 2 4 2 3 5 2 2 6" xfId="11869"/>
    <cellStyle name="Normal 3 2 4 2 3 5 2 3" xfId="11870"/>
    <cellStyle name="Normal 3 2 4 2 3 5 2 3 2" xfId="11871"/>
    <cellStyle name="Normal 3 2 4 2 3 5 2 4" xfId="11872"/>
    <cellStyle name="Normal 3 2 4 2 3 5 2 5" xfId="11873"/>
    <cellStyle name="Normal 3 2 4 2 3 5 2 6" xfId="11874"/>
    <cellStyle name="Normal 3 2 4 2 3 5 2 7" xfId="11875"/>
    <cellStyle name="Normal 3 2 4 2 3 5 2 8" xfId="11876"/>
    <cellStyle name="Normal 3 2 4 2 3 5 3" xfId="11877"/>
    <cellStyle name="Normal 3 2 4 2 3 5 3 2" xfId="11878"/>
    <cellStyle name="Normal 3 2 4 2 3 5 3 3" xfId="11879"/>
    <cellStyle name="Normal 3 2 4 2 3 5 3 4" xfId="11880"/>
    <cellStyle name="Normal 3 2 4 2 3 5 3 5" xfId="11881"/>
    <cellStyle name="Normal 3 2 4 2 3 5 3 6" xfId="11882"/>
    <cellStyle name="Normal 3 2 4 2 3 5 4" xfId="11883"/>
    <cellStyle name="Normal 3 2 4 2 3 5 5" xfId="11884"/>
    <cellStyle name="Normal 3 2 4 2 3 5 6" xfId="11885"/>
    <cellStyle name="Normal 3 2 4 2 3 5 7" xfId="11886"/>
    <cellStyle name="Normal 3 2 4 2 3 5 8" xfId="11887"/>
    <cellStyle name="Normal 3 2 4 2 3 6" xfId="11888"/>
    <cellStyle name="Normal 3 2 4 2 3 6 2" xfId="11889"/>
    <cellStyle name="Normal 3 2 4 2 3 6 2 2" xfId="11890"/>
    <cellStyle name="Normal 3 2 4 2 3 6 2 2 2" xfId="11891"/>
    <cellStyle name="Normal 3 2 4 2 3 6 2 2 3" xfId="11892"/>
    <cellStyle name="Normal 3 2 4 2 3 6 2 2 4" xfId="11893"/>
    <cellStyle name="Normal 3 2 4 2 3 6 2 2 5" xfId="11894"/>
    <cellStyle name="Normal 3 2 4 2 3 6 2 2 6" xfId="11895"/>
    <cellStyle name="Normal 3 2 4 2 3 6 2 3" xfId="11896"/>
    <cellStyle name="Normal 3 2 4 2 3 6 2 3 2" xfId="11897"/>
    <cellStyle name="Normal 3 2 4 2 3 6 2 4" xfId="11898"/>
    <cellStyle name="Normal 3 2 4 2 3 6 2 5" xfId="11899"/>
    <cellStyle name="Normal 3 2 4 2 3 6 2 6" xfId="11900"/>
    <cellStyle name="Normal 3 2 4 2 3 6 2 7" xfId="11901"/>
    <cellStyle name="Normal 3 2 4 2 3 6 2 8" xfId="11902"/>
    <cellStyle name="Normal 3 2 4 2 3 6 3" xfId="11903"/>
    <cellStyle name="Normal 3 2 4 2 3 6 3 2" xfId="11904"/>
    <cellStyle name="Normal 3 2 4 2 3 6 3 3" xfId="11905"/>
    <cellStyle name="Normal 3 2 4 2 3 6 3 4" xfId="11906"/>
    <cellStyle name="Normal 3 2 4 2 3 6 3 5" xfId="11907"/>
    <cellStyle name="Normal 3 2 4 2 3 6 3 6" xfId="11908"/>
    <cellStyle name="Normal 3 2 4 2 3 6 4" xfId="11909"/>
    <cellStyle name="Normal 3 2 4 2 3 6 5" xfId="11910"/>
    <cellStyle name="Normal 3 2 4 2 3 6 6" xfId="11911"/>
    <cellStyle name="Normal 3 2 4 2 3 6 7" xfId="11912"/>
    <cellStyle name="Normal 3 2 4 2 3 6 8" xfId="11913"/>
    <cellStyle name="Normal 3 2 4 2 3 7" xfId="11914"/>
    <cellStyle name="Normal 3 2 4 2 3 7 2" xfId="11915"/>
    <cellStyle name="Normal 3 2 4 2 3 7 2 2" xfId="11916"/>
    <cellStyle name="Normal 3 2 4 2 3 7 2 3" xfId="11917"/>
    <cellStyle name="Normal 3 2 4 2 3 7 2 4" xfId="11918"/>
    <cellStyle name="Normal 3 2 4 2 3 7 2 5" xfId="11919"/>
    <cellStyle name="Normal 3 2 4 2 3 7 2 6" xfId="11920"/>
    <cellStyle name="Normal 3 2 4 2 3 7 3" xfId="11921"/>
    <cellStyle name="Normal 3 2 4 2 3 7 3 2" xfId="11922"/>
    <cellStyle name="Normal 3 2 4 2 3 7 4" xfId="11923"/>
    <cellStyle name="Normal 3 2 4 2 3 7 5" xfId="11924"/>
    <cellStyle name="Normal 3 2 4 2 3 7 6" xfId="11925"/>
    <cellStyle name="Normal 3 2 4 2 3 7 7" xfId="11926"/>
    <cellStyle name="Normal 3 2 4 2 3 7 8" xfId="11927"/>
    <cellStyle name="Normal 3 2 4 2 3 8" xfId="11928"/>
    <cellStyle name="Normal 3 2 4 2 3 8 2" xfId="11929"/>
    <cellStyle name="Normal 3 2 4 2 3 8 3" xfId="11930"/>
    <cellStyle name="Normal 3 2 4 2 3 8 4" xfId="11931"/>
    <cellStyle name="Normal 3 2 4 2 3 8 5" xfId="11932"/>
    <cellStyle name="Normal 3 2 4 2 3 8 6" xfId="11933"/>
    <cellStyle name="Normal 3 2 4 2 3 9" xfId="11934"/>
    <cellStyle name="Normal 3 2 4 2 4" xfId="11935"/>
    <cellStyle name="Normal 3 2 4 2 4 10" xfId="11936"/>
    <cellStyle name="Normal 3 2 4 2 4 11" xfId="11937"/>
    <cellStyle name="Normal 3 2 4 2 4 12" xfId="11938"/>
    <cellStyle name="Normal 3 2 4 2 4 13" xfId="11939"/>
    <cellStyle name="Normal 3 2 4 2 4 2" xfId="11940"/>
    <cellStyle name="Normal 3 2 4 2 4 2 10" xfId="11941"/>
    <cellStyle name="Normal 3 2 4 2 4 2 11" xfId="11942"/>
    <cellStyle name="Normal 3 2 4 2 4 2 12" xfId="11943"/>
    <cellStyle name="Normal 3 2 4 2 4 2 2" xfId="11944"/>
    <cellStyle name="Normal 3 2 4 2 4 2 2 2" xfId="11945"/>
    <cellStyle name="Normal 3 2 4 2 4 2 2 2 2" xfId="11946"/>
    <cellStyle name="Normal 3 2 4 2 4 2 2 2 2 2" xfId="11947"/>
    <cellStyle name="Normal 3 2 4 2 4 2 2 2 2 3" xfId="11948"/>
    <cellStyle name="Normal 3 2 4 2 4 2 2 2 2 4" xfId="11949"/>
    <cellStyle name="Normal 3 2 4 2 4 2 2 2 2 5" xfId="11950"/>
    <cellStyle name="Normal 3 2 4 2 4 2 2 2 2 6" xfId="11951"/>
    <cellStyle name="Normal 3 2 4 2 4 2 2 2 3" xfId="11952"/>
    <cellStyle name="Normal 3 2 4 2 4 2 2 2 3 2" xfId="11953"/>
    <cellStyle name="Normal 3 2 4 2 4 2 2 2 4" xfId="11954"/>
    <cellStyle name="Normal 3 2 4 2 4 2 2 2 5" xfId="11955"/>
    <cellStyle name="Normal 3 2 4 2 4 2 2 2 6" xfId="11956"/>
    <cellStyle name="Normal 3 2 4 2 4 2 2 2 7" xfId="11957"/>
    <cellStyle name="Normal 3 2 4 2 4 2 2 2 8" xfId="11958"/>
    <cellStyle name="Normal 3 2 4 2 4 2 2 3" xfId="11959"/>
    <cellStyle name="Normal 3 2 4 2 4 2 2 3 2" xfId="11960"/>
    <cellStyle name="Normal 3 2 4 2 4 2 2 3 3" xfId="11961"/>
    <cellStyle name="Normal 3 2 4 2 4 2 2 3 4" xfId="11962"/>
    <cellStyle name="Normal 3 2 4 2 4 2 2 3 5" xfId="11963"/>
    <cellStyle name="Normal 3 2 4 2 4 2 2 3 6" xfId="11964"/>
    <cellStyle name="Normal 3 2 4 2 4 2 2 4" xfId="11965"/>
    <cellStyle name="Normal 3 2 4 2 4 2 2 5" xfId="11966"/>
    <cellStyle name="Normal 3 2 4 2 4 2 2 6" xfId="11967"/>
    <cellStyle name="Normal 3 2 4 2 4 2 2 7" xfId="11968"/>
    <cellStyle name="Normal 3 2 4 2 4 2 2 8" xfId="11969"/>
    <cellStyle name="Normal 3 2 4 2 4 2 3" xfId="11970"/>
    <cellStyle name="Normal 3 2 4 2 4 2 3 2" xfId="11971"/>
    <cellStyle name="Normal 3 2 4 2 4 2 3 2 2" xfId="11972"/>
    <cellStyle name="Normal 3 2 4 2 4 2 3 2 2 2" xfId="11973"/>
    <cellStyle name="Normal 3 2 4 2 4 2 3 2 2 3" xfId="11974"/>
    <cellStyle name="Normal 3 2 4 2 4 2 3 2 2 4" xfId="11975"/>
    <cellStyle name="Normal 3 2 4 2 4 2 3 2 2 5" xfId="11976"/>
    <cellStyle name="Normal 3 2 4 2 4 2 3 2 2 6" xfId="11977"/>
    <cellStyle name="Normal 3 2 4 2 4 2 3 2 3" xfId="11978"/>
    <cellStyle name="Normal 3 2 4 2 4 2 3 2 3 2" xfId="11979"/>
    <cellStyle name="Normal 3 2 4 2 4 2 3 2 4" xfId="11980"/>
    <cellStyle name="Normal 3 2 4 2 4 2 3 2 5" xfId="11981"/>
    <cellStyle name="Normal 3 2 4 2 4 2 3 2 6" xfId="11982"/>
    <cellStyle name="Normal 3 2 4 2 4 2 3 2 7" xfId="11983"/>
    <cellStyle name="Normal 3 2 4 2 4 2 3 2 8" xfId="11984"/>
    <cellStyle name="Normal 3 2 4 2 4 2 3 3" xfId="11985"/>
    <cellStyle name="Normal 3 2 4 2 4 2 3 3 2" xfId="11986"/>
    <cellStyle name="Normal 3 2 4 2 4 2 3 3 3" xfId="11987"/>
    <cellStyle name="Normal 3 2 4 2 4 2 3 3 4" xfId="11988"/>
    <cellStyle name="Normal 3 2 4 2 4 2 3 3 5" xfId="11989"/>
    <cellStyle name="Normal 3 2 4 2 4 2 3 3 6" xfId="11990"/>
    <cellStyle name="Normal 3 2 4 2 4 2 3 4" xfId="11991"/>
    <cellStyle name="Normal 3 2 4 2 4 2 3 5" xfId="11992"/>
    <cellStyle name="Normal 3 2 4 2 4 2 3 6" xfId="11993"/>
    <cellStyle name="Normal 3 2 4 2 4 2 3 7" xfId="11994"/>
    <cellStyle name="Normal 3 2 4 2 4 2 3 8" xfId="11995"/>
    <cellStyle name="Normal 3 2 4 2 4 2 4" xfId="11996"/>
    <cellStyle name="Normal 3 2 4 2 4 2 4 2" xfId="11997"/>
    <cellStyle name="Normal 3 2 4 2 4 2 4 2 2" xfId="11998"/>
    <cellStyle name="Normal 3 2 4 2 4 2 4 2 2 2" xfId="11999"/>
    <cellStyle name="Normal 3 2 4 2 4 2 4 2 2 3" xfId="12000"/>
    <cellStyle name="Normal 3 2 4 2 4 2 4 2 2 4" xfId="12001"/>
    <cellStyle name="Normal 3 2 4 2 4 2 4 2 2 5" xfId="12002"/>
    <cellStyle name="Normal 3 2 4 2 4 2 4 2 2 6" xfId="12003"/>
    <cellStyle name="Normal 3 2 4 2 4 2 4 2 3" xfId="12004"/>
    <cellStyle name="Normal 3 2 4 2 4 2 4 2 3 2" xfId="12005"/>
    <cellStyle name="Normal 3 2 4 2 4 2 4 2 4" xfId="12006"/>
    <cellStyle name="Normal 3 2 4 2 4 2 4 2 5" xfId="12007"/>
    <cellStyle name="Normal 3 2 4 2 4 2 4 2 6" xfId="12008"/>
    <cellStyle name="Normal 3 2 4 2 4 2 4 2 7" xfId="12009"/>
    <cellStyle name="Normal 3 2 4 2 4 2 4 2 8" xfId="12010"/>
    <cellStyle name="Normal 3 2 4 2 4 2 4 3" xfId="12011"/>
    <cellStyle name="Normal 3 2 4 2 4 2 4 3 2" xfId="12012"/>
    <cellStyle name="Normal 3 2 4 2 4 2 4 3 3" xfId="12013"/>
    <cellStyle name="Normal 3 2 4 2 4 2 4 3 4" xfId="12014"/>
    <cellStyle name="Normal 3 2 4 2 4 2 4 3 5" xfId="12015"/>
    <cellStyle name="Normal 3 2 4 2 4 2 4 3 6" xfId="12016"/>
    <cellStyle name="Normal 3 2 4 2 4 2 4 4" xfId="12017"/>
    <cellStyle name="Normal 3 2 4 2 4 2 4 5" xfId="12018"/>
    <cellStyle name="Normal 3 2 4 2 4 2 4 6" xfId="12019"/>
    <cellStyle name="Normal 3 2 4 2 4 2 4 7" xfId="12020"/>
    <cellStyle name="Normal 3 2 4 2 4 2 4 8" xfId="12021"/>
    <cellStyle name="Normal 3 2 4 2 4 2 5" xfId="12022"/>
    <cellStyle name="Normal 3 2 4 2 4 2 5 2" xfId="12023"/>
    <cellStyle name="Normal 3 2 4 2 4 2 5 2 2" xfId="12024"/>
    <cellStyle name="Normal 3 2 4 2 4 2 5 2 2 2" xfId="12025"/>
    <cellStyle name="Normal 3 2 4 2 4 2 5 2 2 3" xfId="12026"/>
    <cellStyle name="Normal 3 2 4 2 4 2 5 2 2 4" xfId="12027"/>
    <cellStyle name="Normal 3 2 4 2 4 2 5 2 2 5" xfId="12028"/>
    <cellStyle name="Normal 3 2 4 2 4 2 5 2 2 6" xfId="12029"/>
    <cellStyle name="Normal 3 2 4 2 4 2 5 2 3" xfId="12030"/>
    <cellStyle name="Normal 3 2 4 2 4 2 5 2 3 2" xfId="12031"/>
    <cellStyle name="Normal 3 2 4 2 4 2 5 2 4" xfId="12032"/>
    <cellStyle name="Normal 3 2 4 2 4 2 5 2 5" xfId="12033"/>
    <cellStyle name="Normal 3 2 4 2 4 2 5 2 6" xfId="12034"/>
    <cellStyle name="Normal 3 2 4 2 4 2 5 2 7" xfId="12035"/>
    <cellStyle name="Normal 3 2 4 2 4 2 5 2 8" xfId="12036"/>
    <cellStyle name="Normal 3 2 4 2 4 2 5 3" xfId="12037"/>
    <cellStyle name="Normal 3 2 4 2 4 2 5 3 2" xfId="12038"/>
    <cellStyle name="Normal 3 2 4 2 4 2 5 3 3" xfId="12039"/>
    <cellStyle name="Normal 3 2 4 2 4 2 5 3 4" xfId="12040"/>
    <cellStyle name="Normal 3 2 4 2 4 2 5 3 5" xfId="12041"/>
    <cellStyle name="Normal 3 2 4 2 4 2 5 3 6" xfId="12042"/>
    <cellStyle name="Normal 3 2 4 2 4 2 5 4" xfId="12043"/>
    <cellStyle name="Normal 3 2 4 2 4 2 5 5" xfId="12044"/>
    <cellStyle name="Normal 3 2 4 2 4 2 5 6" xfId="12045"/>
    <cellStyle name="Normal 3 2 4 2 4 2 5 7" xfId="12046"/>
    <cellStyle name="Normal 3 2 4 2 4 2 5 8" xfId="12047"/>
    <cellStyle name="Normal 3 2 4 2 4 2 6" xfId="12048"/>
    <cellStyle name="Normal 3 2 4 2 4 2 6 2" xfId="12049"/>
    <cellStyle name="Normal 3 2 4 2 4 2 6 2 2" xfId="12050"/>
    <cellStyle name="Normal 3 2 4 2 4 2 6 2 3" xfId="12051"/>
    <cellStyle name="Normal 3 2 4 2 4 2 6 2 4" xfId="12052"/>
    <cellStyle name="Normal 3 2 4 2 4 2 6 2 5" xfId="12053"/>
    <cellStyle name="Normal 3 2 4 2 4 2 6 2 6" xfId="12054"/>
    <cellStyle name="Normal 3 2 4 2 4 2 6 3" xfId="12055"/>
    <cellStyle name="Normal 3 2 4 2 4 2 6 3 2" xfId="12056"/>
    <cellStyle name="Normal 3 2 4 2 4 2 6 4" xfId="12057"/>
    <cellStyle name="Normal 3 2 4 2 4 2 6 5" xfId="12058"/>
    <cellStyle name="Normal 3 2 4 2 4 2 6 6" xfId="12059"/>
    <cellStyle name="Normal 3 2 4 2 4 2 6 7" xfId="12060"/>
    <cellStyle name="Normal 3 2 4 2 4 2 6 8" xfId="12061"/>
    <cellStyle name="Normal 3 2 4 2 4 2 7" xfId="12062"/>
    <cellStyle name="Normal 3 2 4 2 4 2 7 2" xfId="12063"/>
    <cellStyle name="Normal 3 2 4 2 4 2 7 3" xfId="12064"/>
    <cellStyle name="Normal 3 2 4 2 4 2 7 4" xfId="12065"/>
    <cellStyle name="Normal 3 2 4 2 4 2 7 5" xfId="12066"/>
    <cellStyle name="Normal 3 2 4 2 4 2 7 6" xfId="12067"/>
    <cellStyle name="Normal 3 2 4 2 4 2 8" xfId="12068"/>
    <cellStyle name="Normal 3 2 4 2 4 2 9" xfId="12069"/>
    <cellStyle name="Normal 3 2 4 2 4 3" xfId="12070"/>
    <cellStyle name="Normal 3 2 4 2 4 3 2" xfId="12071"/>
    <cellStyle name="Normal 3 2 4 2 4 3 2 2" xfId="12072"/>
    <cellStyle name="Normal 3 2 4 2 4 3 2 2 2" xfId="12073"/>
    <cellStyle name="Normal 3 2 4 2 4 3 2 2 3" xfId="12074"/>
    <cellStyle name="Normal 3 2 4 2 4 3 2 2 4" xfId="12075"/>
    <cellStyle name="Normal 3 2 4 2 4 3 2 2 5" xfId="12076"/>
    <cellStyle name="Normal 3 2 4 2 4 3 2 2 6" xfId="12077"/>
    <cellStyle name="Normal 3 2 4 2 4 3 2 3" xfId="12078"/>
    <cellStyle name="Normal 3 2 4 2 4 3 2 3 2" xfId="12079"/>
    <cellStyle name="Normal 3 2 4 2 4 3 2 4" xfId="12080"/>
    <cellStyle name="Normal 3 2 4 2 4 3 2 5" xfId="12081"/>
    <cellStyle name="Normal 3 2 4 2 4 3 2 6" xfId="12082"/>
    <cellStyle name="Normal 3 2 4 2 4 3 2 7" xfId="12083"/>
    <cellStyle name="Normal 3 2 4 2 4 3 2 8" xfId="12084"/>
    <cellStyle name="Normal 3 2 4 2 4 3 3" xfId="12085"/>
    <cellStyle name="Normal 3 2 4 2 4 3 3 2" xfId="12086"/>
    <cellStyle name="Normal 3 2 4 2 4 3 3 3" xfId="12087"/>
    <cellStyle name="Normal 3 2 4 2 4 3 3 4" xfId="12088"/>
    <cellStyle name="Normal 3 2 4 2 4 3 3 5" xfId="12089"/>
    <cellStyle name="Normal 3 2 4 2 4 3 3 6" xfId="12090"/>
    <cellStyle name="Normal 3 2 4 2 4 3 4" xfId="12091"/>
    <cellStyle name="Normal 3 2 4 2 4 3 5" xfId="12092"/>
    <cellStyle name="Normal 3 2 4 2 4 3 6" xfId="12093"/>
    <cellStyle name="Normal 3 2 4 2 4 3 7" xfId="12094"/>
    <cellStyle name="Normal 3 2 4 2 4 3 8" xfId="12095"/>
    <cellStyle name="Normal 3 2 4 2 4 4" xfId="12096"/>
    <cellStyle name="Normal 3 2 4 2 4 4 2" xfId="12097"/>
    <cellStyle name="Normal 3 2 4 2 4 4 2 2" xfId="12098"/>
    <cellStyle name="Normal 3 2 4 2 4 4 2 2 2" xfId="12099"/>
    <cellStyle name="Normal 3 2 4 2 4 4 2 2 3" xfId="12100"/>
    <cellStyle name="Normal 3 2 4 2 4 4 2 2 4" xfId="12101"/>
    <cellStyle name="Normal 3 2 4 2 4 4 2 2 5" xfId="12102"/>
    <cellStyle name="Normal 3 2 4 2 4 4 2 2 6" xfId="12103"/>
    <cellStyle name="Normal 3 2 4 2 4 4 2 3" xfId="12104"/>
    <cellStyle name="Normal 3 2 4 2 4 4 2 3 2" xfId="12105"/>
    <cellStyle name="Normal 3 2 4 2 4 4 2 4" xfId="12106"/>
    <cellStyle name="Normal 3 2 4 2 4 4 2 5" xfId="12107"/>
    <cellStyle name="Normal 3 2 4 2 4 4 2 6" xfId="12108"/>
    <cellStyle name="Normal 3 2 4 2 4 4 2 7" xfId="12109"/>
    <cellStyle name="Normal 3 2 4 2 4 4 2 8" xfId="12110"/>
    <cellStyle name="Normal 3 2 4 2 4 4 3" xfId="12111"/>
    <cellStyle name="Normal 3 2 4 2 4 4 3 2" xfId="12112"/>
    <cellStyle name="Normal 3 2 4 2 4 4 3 3" xfId="12113"/>
    <cellStyle name="Normal 3 2 4 2 4 4 3 4" xfId="12114"/>
    <cellStyle name="Normal 3 2 4 2 4 4 3 5" xfId="12115"/>
    <cellStyle name="Normal 3 2 4 2 4 4 3 6" xfId="12116"/>
    <cellStyle name="Normal 3 2 4 2 4 4 4" xfId="12117"/>
    <cellStyle name="Normal 3 2 4 2 4 4 5" xfId="12118"/>
    <cellStyle name="Normal 3 2 4 2 4 4 6" xfId="12119"/>
    <cellStyle name="Normal 3 2 4 2 4 4 7" xfId="12120"/>
    <cellStyle name="Normal 3 2 4 2 4 4 8" xfId="12121"/>
    <cellStyle name="Normal 3 2 4 2 4 5" xfId="12122"/>
    <cellStyle name="Normal 3 2 4 2 4 5 2" xfId="12123"/>
    <cellStyle name="Normal 3 2 4 2 4 5 2 2" xfId="12124"/>
    <cellStyle name="Normal 3 2 4 2 4 5 2 2 2" xfId="12125"/>
    <cellStyle name="Normal 3 2 4 2 4 5 2 2 3" xfId="12126"/>
    <cellStyle name="Normal 3 2 4 2 4 5 2 2 4" xfId="12127"/>
    <cellStyle name="Normal 3 2 4 2 4 5 2 2 5" xfId="12128"/>
    <cellStyle name="Normal 3 2 4 2 4 5 2 2 6" xfId="12129"/>
    <cellStyle name="Normal 3 2 4 2 4 5 2 3" xfId="12130"/>
    <cellStyle name="Normal 3 2 4 2 4 5 2 3 2" xfId="12131"/>
    <cellStyle name="Normal 3 2 4 2 4 5 2 4" xfId="12132"/>
    <cellStyle name="Normal 3 2 4 2 4 5 2 5" xfId="12133"/>
    <cellStyle name="Normal 3 2 4 2 4 5 2 6" xfId="12134"/>
    <cellStyle name="Normal 3 2 4 2 4 5 2 7" xfId="12135"/>
    <cellStyle name="Normal 3 2 4 2 4 5 2 8" xfId="12136"/>
    <cellStyle name="Normal 3 2 4 2 4 5 3" xfId="12137"/>
    <cellStyle name="Normal 3 2 4 2 4 5 3 2" xfId="12138"/>
    <cellStyle name="Normal 3 2 4 2 4 5 3 3" xfId="12139"/>
    <cellStyle name="Normal 3 2 4 2 4 5 3 4" xfId="12140"/>
    <cellStyle name="Normal 3 2 4 2 4 5 3 5" xfId="12141"/>
    <cellStyle name="Normal 3 2 4 2 4 5 3 6" xfId="12142"/>
    <cellStyle name="Normal 3 2 4 2 4 5 4" xfId="12143"/>
    <cellStyle name="Normal 3 2 4 2 4 5 5" xfId="12144"/>
    <cellStyle name="Normal 3 2 4 2 4 5 6" xfId="12145"/>
    <cellStyle name="Normal 3 2 4 2 4 5 7" xfId="12146"/>
    <cellStyle name="Normal 3 2 4 2 4 5 8" xfId="12147"/>
    <cellStyle name="Normal 3 2 4 2 4 6" xfId="12148"/>
    <cellStyle name="Normal 3 2 4 2 4 6 2" xfId="12149"/>
    <cellStyle name="Normal 3 2 4 2 4 6 2 2" xfId="12150"/>
    <cellStyle name="Normal 3 2 4 2 4 6 2 2 2" xfId="12151"/>
    <cellStyle name="Normal 3 2 4 2 4 6 2 2 3" xfId="12152"/>
    <cellStyle name="Normal 3 2 4 2 4 6 2 2 4" xfId="12153"/>
    <cellStyle name="Normal 3 2 4 2 4 6 2 2 5" xfId="12154"/>
    <cellStyle name="Normal 3 2 4 2 4 6 2 2 6" xfId="12155"/>
    <cellStyle name="Normal 3 2 4 2 4 6 2 3" xfId="12156"/>
    <cellStyle name="Normal 3 2 4 2 4 6 2 3 2" xfId="12157"/>
    <cellStyle name="Normal 3 2 4 2 4 6 2 4" xfId="12158"/>
    <cellStyle name="Normal 3 2 4 2 4 6 2 5" xfId="12159"/>
    <cellStyle name="Normal 3 2 4 2 4 6 2 6" xfId="12160"/>
    <cellStyle name="Normal 3 2 4 2 4 6 2 7" xfId="12161"/>
    <cellStyle name="Normal 3 2 4 2 4 6 2 8" xfId="12162"/>
    <cellStyle name="Normal 3 2 4 2 4 6 3" xfId="12163"/>
    <cellStyle name="Normal 3 2 4 2 4 6 3 2" xfId="12164"/>
    <cellStyle name="Normal 3 2 4 2 4 6 3 3" xfId="12165"/>
    <cellStyle name="Normal 3 2 4 2 4 6 3 4" xfId="12166"/>
    <cellStyle name="Normal 3 2 4 2 4 6 3 5" xfId="12167"/>
    <cellStyle name="Normal 3 2 4 2 4 6 3 6" xfId="12168"/>
    <cellStyle name="Normal 3 2 4 2 4 6 4" xfId="12169"/>
    <cellStyle name="Normal 3 2 4 2 4 6 5" xfId="12170"/>
    <cellStyle name="Normal 3 2 4 2 4 6 6" xfId="12171"/>
    <cellStyle name="Normal 3 2 4 2 4 6 7" xfId="12172"/>
    <cellStyle name="Normal 3 2 4 2 4 6 8" xfId="12173"/>
    <cellStyle name="Normal 3 2 4 2 4 7" xfId="12174"/>
    <cellStyle name="Normal 3 2 4 2 4 7 2" xfId="12175"/>
    <cellStyle name="Normal 3 2 4 2 4 7 2 2" xfId="12176"/>
    <cellStyle name="Normal 3 2 4 2 4 7 2 3" xfId="12177"/>
    <cellStyle name="Normal 3 2 4 2 4 7 2 4" xfId="12178"/>
    <cellStyle name="Normal 3 2 4 2 4 7 2 5" xfId="12179"/>
    <cellStyle name="Normal 3 2 4 2 4 7 2 6" xfId="12180"/>
    <cellStyle name="Normal 3 2 4 2 4 7 3" xfId="12181"/>
    <cellStyle name="Normal 3 2 4 2 4 7 3 2" xfId="12182"/>
    <cellStyle name="Normal 3 2 4 2 4 7 4" xfId="12183"/>
    <cellStyle name="Normal 3 2 4 2 4 7 5" xfId="12184"/>
    <cellStyle name="Normal 3 2 4 2 4 7 6" xfId="12185"/>
    <cellStyle name="Normal 3 2 4 2 4 7 7" xfId="12186"/>
    <cellStyle name="Normal 3 2 4 2 4 7 8" xfId="12187"/>
    <cellStyle name="Normal 3 2 4 2 4 8" xfId="12188"/>
    <cellStyle name="Normal 3 2 4 2 4 8 2" xfId="12189"/>
    <cellStyle name="Normal 3 2 4 2 4 8 3" xfId="12190"/>
    <cellStyle name="Normal 3 2 4 2 4 8 4" xfId="12191"/>
    <cellStyle name="Normal 3 2 4 2 4 8 5" xfId="12192"/>
    <cellStyle name="Normal 3 2 4 2 4 8 6" xfId="12193"/>
    <cellStyle name="Normal 3 2 4 2 4 9" xfId="12194"/>
    <cellStyle name="Normal 3 2 4 2 5" xfId="12195"/>
    <cellStyle name="Normal 3 2 4 2 5 10" xfId="12196"/>
    <cellStyle name="Normal 3 2 4 2 5 11" xfId="12197"/>
    <cellStyle name="Normal 3 2 4 2 5 12" xfId="12198"/>
    <cellStyle name="Normal 3 2 4 2 5 2" xfId="12199"/>
    <cellStyle name="Normal 3 2 4 2 5 2 2" xfId="12200"/>
    <cellStyle name="Normal 3 2 4 2 5 2 2 2" xfId="12201"/>
    <cellStyle name="Normal 3 2 4 2 5 2 2 2 2" xfId="12202"/>
    <cellStyle name="Normal 3 2 4 2 5 2 2 2 3" xfId="12203"/>
    <cellStyle name="Normal 3 2 4 2 5 2 2 2 4" xfId="12204"/>
    <cellStyle name="Normal 3 2 4 2 5 2 2 2 5" xfId="12205"/>
    <cellStyle name="Normal 3 2 4 2 5 2 2 2 6" xfId="12206"/>
    <cellStyle name="Normal 3 2 4 2 5 2 2 3" xfId="12207"/>
    <cellStyle name="Normal 3 2 4 2 5 2 2 3 2" xfId="12208"/>
    <cellStyle name="Normal 3 2 4 2 5 2 2 4" xfId="12209"/>
    <cellStyle name="Normal 3 2 4 2 5 2 2 5" xfId="12210"/>
    <cellStyle name="Normal 3 2 4 2 5 2 2 6" xfId="12211"/>
    <cellStyle name="Normal 3 2 4 2 5 2 2 7" xfId="12212"/>
    <cellStyle name="Normal 3 2 4 2 5 2 2 8" xfId="12213"/>
    <cellStyle name="Normal 3 2 4 2 5 2 3" xfId="12214"/>
    <cellStyle name="Normal 3 2 4 2 5 2 3 2" xfId="12215"/>
    <cellStyle name="Normal 3 2 4 2 5 2 3 3" xfId="12216"/>
    <cellStyle name="Normal 3 2 4 2 5 2 3 4" xfId="12217"/>
    <cellStyle name="Normal 3 2 4 2 5 2 3 5" xfId="12218"/>
    <cellStyle name="Normal 3 2 4 2 5 2 3 6" xfId="12219"/>
    <cellStyle name="Normal 3 2 4 2 5 2 4" xfId="12220"/>
    <cellStyle name="Normal 3 2 4 2 5 2 5" xfId="12221"/>
    <cellStyle name="Normal 3 2 4 2 5 2 6" xfId="12222"/>
    <cellStyle name="Normal 3 2 4 2 5 2 7" xfId="12223"/>
    <cellStyle name="Normal 3 2 4 2 5 2 8" xfId="12224"/>
    <cellStyle name="Normal 3 2 4 2 5 3" xfId="12225"/>
    <cellStyle name="Normal 3 2 4 2 5 3 2" xfId="12226"/>
    <cellStyle name="Normal 3 2 4 2 5 3 2 2" xfId="12227"/>
    <cellStyle name="Normal 3 2 4 2 5 3 2 2 2" xfId="12228"/>
    <cellStyle name="Normal 3 2 4 2 5 3 2 2 3" xfId="12229"/>
    <cellStyle name="Normal 3 2 4 2 5 3 2 2 4" xfId="12230"/>
    <cellStyle name="Normal 3 2 4 2 5 3 2 2 5" xfId="12231"/>
    <cellStyle name="Normal 3 2 4 2 5 3 2 2 6" xfId="12232"/>
    <cellStyle name="Normal 3 2 4 2 5 3 2 3" xfId="12233"/>
    <cellStyle name="Normal 3 2 4 2 5 3 2 3 2" xfId="12234"/>
    <cellStyle name="Normal 3 2 4 2 5 3 2 4" xfId="12235"/>
    <cellStyle name="Normal 3 2 4 2 5 3 2 5" xfId="12236"/>
    <cellStyle name="Normal 3 2 4 2 5 3 2 6" xfId="12237"/>
    <cellStyle name="Normal 3 2 4 2 5 3 2 7" xfId="12238"/>
    <cellStyle name="Normal 3 2 4 2 5 3 2 8" xfId="12239"/>
    <cellStyle name="Normal 3 2 4 2 5 3 3" xfId="12240"/>
    <cellStyle name="Normal 3 2 4 2 5 3 3 2" xfId="12241"/>
    <cellStyle name="Normal 3 2 4 2 5 3 3 3" xfId="12242"/>
    <cellStyle name="Normal 3 2 4 2 5 3 3 4" xfId="12243"/>
    <cellStyle name="Normal 3 2 4 2 5 3 3 5" xfId="12244"/>
    <cellStyle name="Normal 3 2 4 2 5 3 3 6" xfId="12245"/>
    <cellStyle name="Normal 3 2 4 2 5 3 4" xfId="12246"/>
    <cellStyle name="Normal 3 2 4 2 5 3 5" xfId="12247"/>
    <cellStyle name="Normal 3 2 4 2 5 3 6" xfId="12248"/>
    <cellStyle name="Normal 3 2 4 2 5 3 7" xfId="12249"/>
    <cellStyle name="Normal 3 2 4 2 5 3 8" xfId="12250"/>
    <cellStyle name="Normal 3 2 4 2 5 4" xfId="12251"/>
    <cellStyle name="Normal 3 2 4 2 5 4 2" xfId="12252"/>
    <cellStyle name="Normal 3 2 4 2 5 4 2 2" xfId="12253"/>
    <cellStyle name="Normal 3 2 4 2 5 4 2 2 2" xfId="12254"/>
    <cellStyle name="Normal 3 2 4 2 5 4 2 2 3" xfId="12255"/>
    <cellStyle name="Normal 3 2 4 2 5 4 2 2 4" xfId="12256"/>
    <cellStyle name="Normal 3 2 4 2 5 4 2 2 5" xfId="12257"/>
    <cellStyle name="Normal 3 2 4 2 5 4 2 2 6" xfId="12258"/>
    <cellStyle name="Normal 3 2 4 2 5 4 2 3" xfId="12259"/>
    <cellStyle name="Normal 3 2 4 2 5 4 2 3 2" xfId="12260"/>
    <cellStyle name="Normal 3 2 4 2 5 4 2 4" xfId="12261"/>
    <cellStyle name="Normal 3 2 4 2 5 4 2 5" xfId="12262"/>
    <cellStyle name="Normal 3 2 4 2 5 4 2 6" xfId="12263"/>
    <cellStyle name="Normal 3 2 4 2 5 4 2 7" xfId="12264"/>
    <cellStyle name="Normal 3 2 4 2 5 4 2 8" xfId="12265"/>
    <cellStyle name="Normal 3 2 4 2 5 4 3" xfId="12266"/>
    <cellStyle name="Normal 3 2 4 2 5 4 3 2" xfId="12267"/>
    <cellStyle name="Normal 3 2 4 2 5 4 3 3" xfId="12268"/>
    <cellStyle name="Normal 3 2 4 2 5 4 3 4" xfId="12269"/>
    <cellStyle name="Normal 3 2 4 2 5 4 3 5" xfId="12270"/>
    <cellStyle name="Normal 3 2 4 2 5 4 3 6" xfId="12271"/>
    <cellStyle name="Normal 3 2 4 2 5 4 4" xfId="12272"/>
    <cellStyle name="Normal 3 2 4 2 5 4 5" xfId="12273"/>
    <cellStyle name="Normal 3 2 4 2 5 4 6" xfId="12274"/>
    <cellStyle name="Normal 3 2 4 2 5 4 7" xfId="12275"/>
    <cellStyle name="Normal 3 2 4 2 5 4 8" xfId="12276"/>
    <cellStyle name="Normal 3 2 4 2 5 5" xfId="12277"/>
    <cellStyle name="Normal 3 2 4 2 5 5 2" xfId="12278"/>
    <cellStyle name="Normal 3 2 4 2 5 5 2 2" xfId="12279"/>
    <cellStyle name="Normal 3 2 4 2 5 5 2 2 2" xfId="12280"/>
    <cellStyle name="Normal 3 2 4 2 5 5 2 2 3" xfId="12281"/>
    <cellStyle name="Normal 3 2 4 2 5 5 2 2 4" xfId="12282"/>
    <cellStyle name="Normal 3 2 4 2 5 5 2 2 5" xfId="12283"/>
    <cellStyle name="Normal 3 2 4 2 5 5 2 2 6" xfId="12284"/>
    <cellStyle name="Normal 3 2 4 2 5 5 2 3" xfId="12285"/>
    <cellStyle name="Normal 3 2 4 2 5 5 2 3 2" xfId="12286"/>
    <cellStyle name="Normal 3 2 4 2 5 5 2 4" xfId="12287"/>
    <cellStyle name="Normal 3 2 4 2 5 5 2 5" xfId="12288"/>
    <cellStyle name="Normal 3 2 4 2 5 5 2 6" xfId="12289"/>
    <cellStyle name="Normal 3 2 4 2 5 5 2 7" xfId="12290"/>
    <cellStyle name="Normal 3 2 4 2 5 5 2 8" xfId="12291"/>
    <cellStyle name="Normal 3 2 4 2 5 5 3" xfId="12292"/>
    <cellStyle name="Normal 3 2 4 2 5 5 3 2" xfId="12293"/>
    <cellStyle name="Normal 3 2 4 2 5 5 3 3" xfId="12294"/>
    <cellStyle name="Normal 3 2 4 2 5 5 3 4" xfId="12295"/>
    <cellStyle name="Normal 3 2 4 2 5 5 3 5" xfId="12296"/>
    <cellStyle name="Normal 3 2 4 2 5 5 3 6" xfId="12297"/>
    <cellStyle name="Normal 3 2 4 2 5 5 4" xfId="12298"/>
    <cellStyle name="Normal 3 2 4 2 5 5 5" xfId="12299"/>
    <cellStyle name="Normal 3 2 4 2 5 5 6" xfId="12300"/>
    <cellStyle name="Normal 3 2 4 2 5 5 7" xfId="12301"/>
    <cellStyle name="Normal 3 2 4 2 5 5 8" xfId="12302"/>
    <cellStyle name="Normal 3 2 4 2 5 6" xfId="12303"/>
    <cellStyle name="Normal 3 2 4 2 5 6 2" xfId="12304"/>
    <cellStyle name="Normal 3 2 4 2 5 6 2 2" xfId="12305"/>
    <cellStyle name="Normal 3 2 4 2 5 6 2 3" xfId="12306"/>
    <cellStyle name="Normal 3 2 4 2 5 6 2 4" xfId="12307"/>
    <cellStyle name="Normal 3 2 4 2 5 6 2 5" xfId="12308"/>
    <cellStyle name="Normal 3 2 4 2 5 6 2 6" xfId="12309"/>
    <cellStyle name="Normal 3 2 4 2 5 6 3" xfId="12310"/>
    <cellStyle name="Normal 3 2 4 2 5 6 3 2" xfId="12311"/>
    <cellStyle name="Normal 3 2 4 2 5 6 4" xfId="12312"/>
    <cellStyle name="Normal 3 2 4 2 5 6 5" xfId="12313"/>
    <cellStyle name="Normal 3 2 4 2 5 6 6" xfId="12314"/>
    <cellStyle name="Normal 3 2 4 2 5 6 7" xfId="12315"/>
    <cellStyle name="Normal 3 2 4 2 5 6 8" xfId="12316"/>
    <cellStyle name="Normal 3 2 4 2 5 7" xfId="12317"/>
    <cellStyle name="Normal 3 2 4 2 5 7 2" xfId="12318"/>
    <cellStyle name="Normal 3 2 4 2 5 7 3" xfId="12319"/>
    <cellStyle name="Normal 3 2 4 2 5 7 4" xfId="12320"/>
    <cellStyle name="Normal 3 2 4 2 5 7 5" xfId="12321"/>
    <cellStyle name="Normal 3 2 4 2 5 7 6" xfId="12322"/>
    <cellStyle name="Normal 3 2 4 2 5 8" xfId="12323"/>
    <cellStyle name="Normal 3 2 4 2 5 9" xfId="12324"/>
    <cellStyle name="Normal 3 2 4 2 6" xfId="12325"/>
    <cellStyle name="Normal 3 2 4 2 6 2" xfId="12326"/>
    <cellStyle name="Normal 3 2 4 2 6 2 2" xfId="12327"/>
    <cellStyle name="Normal 3 2 4 2 6 2 2 2" xfId="12328"/>
    <cellStyle name="Normal 3 2 4 2 6 2 2 3" xfId="12329"/>
    <cellStyle name="Normal 3 2 4 2 6 2 2 4" xfId="12330"/>
    <cellStyle name="Normal 3 2 4 2 6 2 2 5" xfId="12331"/>
    <cellStyle name="Normal 3 2 4 2 6 2 2 6" xfId="12332"/>
    <cellStyle name="Normal 3 2 4 2 6 2 3" xfId="12333"/>
    <cellStyle name="Normal 3 2 4 2 6 2 3 2" xfId="12334"/>
    <cellStyle name="Normal 3 2 4 2 6 2 4" xfId="12335"/>
    <cellStyle name="Normal 3 2 4 2 6 2 5" xfId="12336"/>
    <cellStyle name="Normal 3 2 4 2 6 2 6" xfId="12337"/>
    <cellStyle name="Normal 3 2 4 2 6 2 7" xfId="12338"/>
    <cellStyle name="Normal 3 2 4 2 6 2 8" xfId="12339"/>
    <cellStyle name="Normal 3 2 4 2 6 3" xfId="12340"/>
    <cellStyle name="Normal 3 2 4 2 6 3 2" xfId="12341"/>
    <cellStyle name="Normal 3 2 4 2 6 3 3" xfId="12342"/>
    <cellStyle name="Normal 3 2 4 2 6 3 4" xfId="12343"/>
    <cellStyle name="Normal 3 2 4 2 6 3 5" xfId="12344"/>
    <cellStyle name="Normal 3 2 4 2 6 3 6" xfId="12345"/>
    <cellStyle name="Normal 3 2 4 2 6 4" xfId="12346"/>
    <cellStyle name="Normal 3 2 4 2 6 5" xfId="12347"/>
    <cellStyle name="Normal 3 2 4 2 6 6" xfId="12348"/>
    <cellStyle name="Normal 3 2 4 2 6 7" xfId="12349"/>
    <cellStyle name="Normal 3 2 4 2 6 8" xfId="12350"/>
    <cellStyle name="Normal 3 2 4 2 7" xfId="12351"/>
    <cellStyle name="Normal 3 2 4 2 7 2" xfId="12352"/>
    <cellStyle name="Normal 3 2 4 2 7 2 2" xfId="12353"/>
    <cellStyle name="Normal 3 2 4 2 7 2 2 2" xfId="12354"/>
    <cellStyle name="Normal 3 2 4 2 7 2 2 3" xfId="12355"/>
    <cellStyle name="Normal 3 2 4 2 7 2 2 4" xfId="12356"/>
    <cellStyle name="Normal 3 2 4 2 7 2 2 5" xfId="12357"/>
    <cellStyle name="Normal 3 2 4 2 7 2 2 6" xfId="12358"/>
    <cellStyle name="Normal 3 2 4 2 7 2 3" xfId="12359"/>
    <cellStyle name="Normal 3 2 4 2 7 2 3 2" xfId="12360"/>
    <cellStyle name="Normal 3 2 4 2 7 2 4" xfId="12361"/>
    <cellStyle name="Normal 3 2 4 2 7 2 5" xfId="12362"/>
    <cellStyle name="Normal 3 2 4 2 7 2 6" xfId="12363"/>
    <cellStyle name="Normal 3 2 4 2 7 2 7" xfId="12364"/>
    <cellStyle name="Normal 3 2 4 2 7 2 8" xfId="12365"/>
    <cellStyle name="Normal 3 2 4 2 7 3" xfId="12366"/>
    <cellStyle name="Normal 3 2 4 2 7 3 2" xfId="12367"/>
    <cellStyle name="Normal 3 2 4 2 7 3 3" xfId="12368"/>
    <cellStyle name="Normal 3 2 4 2 7 3 4" xfId="12369"/>
    <cellStyle name="Normal 3 2 4 2 7 3 5" xfId="12370"/>
    <cellStyle name="Normal 3 2 4 2 7 3 6" xfId="12371"/>
    <cellStyle name="Normal 3 2 4 2 7 4" xfId="12372"/>
    <cellStyle name="Normal 3 2 4 2 7 5" xfId="12373"/>
    <cellStyle name="Normal 3 2 4 2 7 6" xfId="12374"/>
    <cellStyle name="Normal 3 2 4 2 7 7" xfId="12375"/>
    <cellStyle name="Normal 3 2 4 2 7 8" xfId="12376"/>
    <cellStyle name="Normal 3 2 4 2 8" xfId="12377"/>
    <cellStyle name="Normal 3 2 4 2 8 2" xfId="12378"/>
    <cellStyle name="Normal 3 2 4 2 8 2 2" xfId="12379"/>
    <cellStyle name="Normal 3 2 4 2 8 2 2 2" xfId="12380"/>
    <cellStyle name="Normal 3 2 4 2 8 2 2 3" xfId="12381"/>
    <cellStyle name="Normal 3 2 4 2 8 2 2 4" xfId="12382"/>
    <cellStyle name="Normal 3 2 4 2 8 2 2 5" xfId="12383"/>
    <cellStyle name="Normal 3 2 4 2 8 2 2 6" xfId="12384"/>
    <cellStyle name="Normal 3 2 4 2 8 2 3" xfId="12385"/>
    <cellStyle name="Normal 3 2 4 2 8 2 3 2" xfId="12386"/>
    <cellStyle name="Normal 3 2 4 2 8 2 4" xfId="12387"/>
    <cellStyle name="Normal 3 2 4 2 8 2 5" xfId="12388"/>
    <cellStyle name="Normal 3 2 4 2 8 2 6" xfId="12389"/>
    <cellStyle name="Normal 3 2 4 2 8 2 7" xfId="12390"/>
    <cellStyle name="Normal 3 2 4 2 8 2 8" xfId="12391"/>
    <cellStyle name="Normal 3 2 4 2 8 3" xfId="12392"/>
    <cellStyle name="Normal 3 2 4 2 8 3 2" xfId="12393"/>
    <cellStyle name="Normal 3 2 4 2 8 3 3" xfId="12394"/>
    <cellStyle name="Normal 3 2 4 2 8 3 4" xfId="12395"/>
    <cellStyle name="Normal 3 2 4 2 8 3 5" xfId="12396"/>
    <cellStyle name="Normal 3 2 4 2 8 3 6" xfId="12397"/>
    <cellStyle name="Normal 3 2 4 2 8 4" xfId="12398"/>
    <cellStyle name="Normal 3 2 4 2 8 5" xfId="12399"/>
    <cellStyle name="Normal 3 2 4 2 8 6" xfId="12400"/>
    <cellStyle name="Normal 3 2 4 2 8 7" xfId="12401"/>
    <cellStyle name="Normal 3 2 4 2 8 8" xfId="12402"/>
    <cellStyle name="Normal 3 2 4 2 9" xfId="12403"/>
    <cellStyle name="Normal 3 2 4 2 9 2" xfId="12404"/>
    <cellStyle name="Normal 3 2 4 2 9 2 2" xfId="12405"/>
    <cellStyle name="Normal 3 2 4 2 9 2 2 2" xfId="12406"/>
    <cellStyle name="Normal 3 2 4 2 9 2 2 3" xfId="12407"/>
    <cellStyle name="Normal 3 2 4 2 9 2 2 4" xfId="12408"/>
    <cellStyle name="Normal 3 2 4 2 9 2 2 5" xfId="12409"/>
    <cellStyle name="Normal 3 2 4 2 9 2 2 6" xfId="12410"/>
    <cellStyle name="Normal 3 2 4 2 9 2 3" xfId="12411"/>
    <cellStyle name="Normal 3 2 4 2 9 2 3 2" xfId="12412"/>
    <cellStyle name="Normal 3 2 4 2 9 2 4" xfId="12413"/>
    <cellStyle name="Normal 3 2 4 2 9 2 5" xfId="12414"/>
    <cellStyle name="Normal 3 2 4 2 9 2 6" xfId="12415"/>
    <cellStyle name="Normal 3 2 4 2 9 2 7" xfId="12416"/>
    <cellStyle name="Normal 3 2 4 2 9 2 8" xfId="12417"/>
    <cellStyle name="Normal 3 2 4 2 9 3" xfId="12418"/>
    <cellStyle name="Normal 3 2 4 2 9 3 2" xfId="12419"/>
    <cellStyle name="Normal 3 2 4 2 9 3 3" xfId="12420"/>
    <cellStyle name="Normal 3 2 4 2 9 3 4" xfId="12421"/>
    <cellStyle name="Normal 3 2 4 2 9 3 5" xfId="12422"/>
    <cellStyle name="Normal 3 2 4 2 9 3 6" xfId="12423"/>
    <cellStyle name="Normal 3 2 4 2 9 4" xfId="12424"/>
    <cellStyle name="Normal 3 2 4 2 9 5" xfId="12425"/>
    <cellStyle name="Normal 3 2 4 2 9 6" xfId="12426"/>
    <cellStyle name="Normal 3 2 4 2 9 7" xfId="12427"/>
    <cellStyle name="Normal 3 2 4 2 9 8" xfId="12428"/>
    <cellStyle name="Normal 3 2 4 3" xfId="12429"/>
    <cellStyle name="Normal 3 2 4 3 10" xfId="12430"/>
    <cellStyle name="Normal 3 2 4 3 10 2" xfId="12431"/>
    <cellStyle name="Normal 3 2 4 3 10 3" xfId="12432"/>
    <cellStyle name="Normal 3 2 4 3 10 4" xfId="12433"/>
    <cellStyle name="Normal 3 2 4 3 10 5" xfId="12434"/>
    <cellStyle name="Normal 3 2 4 3 10 6" xfId="12435"/>
    <cellStyle name="Normal 3 2 4 3 11" xfId="12436"/>
    <cellStyle name="Normal 3 2 4 3 12" xfId="12437"/>
    <cellStyle name="Normal 3 2 4 3 13" xfId="12438"/>
    <cellStyle name="Normal 3 2 4 3 14" xfId="12439"/>
    <cellStyle name="Normal 3 2 4 3 15" xfId="12440"/>
    <cellStyle name="Normal 3 2 4 3 2" xfId="12441"/>
    <cellStyle name="Normal 3 2 4 3 2 10" xfId="12442"/>
    <cellStyle name="Normal 3 2 4 3 2 11" xfId="12443"/>
    <cellStyle name="Normal 3 2 4 3 2 12" xfId="12444"/>
    <cellStyle name="Normal 3 2 4 3 2 13" xfId="12445"/>
    <cellStyle name="Normal 3 2 4 3 2 2" xfId="12446"/>
    <cellStyle name="Normal 3 2 4 3 2 2 10" xfId="12447"/>
    <cellStyle name="Normal 3 2 4 3 2 2 11" xfId="12448"/>
    <cellStyle name="Normal 3 2 4 3 2 2 12" xfId="12449"/>
    <cellStyle name="Normal 3 2 4 3 2 2 2" xfId="12450"/>
    <cellStyle name="Normal 3 2 4 3 2 2 2 2" xfId="12451"/>
    <cellStyle name="Normal 3 2 4 3 2 2 2 2 2" xfId="12452"/>
    <cellStyle name="Normal 3 2 4 3 2 2 2 2 2 2" xfId="12453"/>
    <cellStyle name="Normal 3 2 4 3 2 2 2 2 2 3" xfId="12454"/>
    <cellStyle name="Normal 3 2 4 3 2 2 2 2 2 4" xfId="12455"/>
    <cellStyle name="Normal 3 2 4 3 2 2 2 2 2 5" xfId="12456"/>
    <cellStyle name="Normal 3 2 4 3 2 2 2 2 2 6" xfId="12457"/>
    <cellStyle name="Normal 3 2 4 3 2 2 2 2 3" xfId="12458"/>
    <cellStyle name="Normal 3 2 4 3 2 2 2 2 3 2" xfId="12459"/>
    <cellStyle name="Normal 3 2 4 3 2 2 2 2 4" xfId="12460"/>
    <cellStyle name="Normal 3 2 4 3 2 2 2 2 5" xfId="12461"/>
    <cellStyle name="Normal 3 2 4 3 2 2 2 2 6" xfId="12462"/>
    <cellStyle name="Normal 3 2 4 3 2 2 2 2 7" xfId="12463"/>
    <cellStyle name="Normal 3 2 4 3 2 2 2 2 8" xfId="12464"/>
    <cellStyle name="Normal 3 2 4 3 2 2 2 3" xfId="12465"/>
    <cellStyle name="Normal 3 2 4 3 2 2 2 3 2" xfId="12466"/>
    <cellStyle name="Normal 3 2 4 3 2 2 2 3 3" xfId="12467"/>
    <cellStyle name="Normal 3 2 4 3 2 2 2 3 4" xfId="12468"/>
    <cellStyle name="Normal 3 2 4 3 2 2 2 3 5" xfId="12469"/>
    <cellStyle name="Normal 3 2 4 3 2 2 2 3 6" xfId="12470"/>
    <cellStyle name="Normal 3 2 4 3 2 2 2 4" xfId="12471"/>
    <cellStyle name="Normal 3 2 4 3 2 2 2 5" xfId="12472"/>
    <cellStyle name="Normal 3 2 4 3 2 2 2 6" xfId="12473"/>
    <cellStyle name="Normal 3 2 4 3 2 2 2 7" xfId="12474"/>
    <cellStyle name="Normal 3 2 4 3 2 2 2 8" xfId="12475"/>
    <cellStyle name="Normal 3 2 4 3 2 2 3" xfId="12476"/>
    <cellStyle name="Normal 3 2 4 3 2 2 3 2" xfId="12477"/>
    <cellStyle name="Normal 3 2 4 3 2 2 3 2 2" xfId="12478"/>
    <cellStyle name="Normal 3 2 4 3 2 2 3 2 2 2" xfId="12479"/>
    <cellStyle name="Normal 3 2 4 3 2 2 3 2 2 3" xfId="12480"/>
    <cellStyle name="Normal 3 2 4 3 2 2 3 2 2 4" xfId="12481"/>
    <cellStyle name="Normal 3 2 4 3 2 2 3 2 2 5" xfId="12482"/>
    <cellStyle name="Normal 3 2 4 3 2 2 3 2 2 6" xfId="12483"/>
    <cellStyle name="Normal 3 2 4 3 2 2 3 2 3" xfId="12484"/>
    <cellStyle name="Normal 3 2 4 3 2 2 3 2 3 2" xfId="12485"/>
    <cellStyle name="Normal 3 2 4 3 2 2 3 2 4" xfId="12486"/>
    <cellStyle name="Normal 3 2 4 3 2 2 3 2 5" xfId="12487"/>
    <cellStyle name="Normal 3 2 4 3 2 2 3 2 6" xfId="12488"/>
    <cellStyle name="Normal 3 2 4 3 2 2 3 2 7" xfId="12489"/>
    <cellStyle name="Normal 3 2 4 3 2 2 3 2 8" xfId="12490"/>
    <cellStyle name="Normal 3 2 4 3 2 2 3 3" xfId="12491"/>
    <cellStyle name="Normal 3 2 4 3 2 2 3 3 2" xfId="12492"/>
    <cellStyle name="Normal 3 2 4 3 2 2 3 3 3" xfId="12493"/>
    <cellStyle name="Normal 3 2 4 3 2 2 3 3 4" xfId="12494"/>
    <cellStyle name="Normal 3 2 4 3 2 2 3 3 5" xfId="12495"/>
    <cellStyle name="Normal 3 2 4 3 2 2 3 3 6" xfId="12496"/>
    <cellStyle name="Normal 3 2 4 3 2 2 3 4" xfId="12497"/>
    <cellStyle name="Normal 3 2 4 3 2 2 3 5" xfId="12498"/>
    <cellStyle name="Normal 3 2 4 3 2 2 3 6" xfId="12499"/>
    <cellStyle name="Normal 3 2 4 3 2 2 3 7" xfId="12500"/>
    <cellStyle name="Normal 3 2 4 3 2 2 3 8" xfId="12501"/>
    <cellStyle name="Normal 3 2 4 3 2 2 4" xfId="12502"/>
    <cellStyle name="Normal 3 2 4 3 2 2 4 2" xfId="12503"/>
    <cellStyle name="Normal 3 2 4 3 2 2 4 2 2" xfId="12504"/>
    <cellStyle name="Normal 3 2 4 3 2 2 4 2 2 2" xfId="12505"/>
    <cellStyle name="Normal 3 2 4 3 2 2 4 2 2 3" xfId="12506"/>
    <cellStyle name="Normal 3 2 4 3 2 2 4 2 2 4" xfId="12507"/>
    <cellStyle name="Normal 3 2 4 3 2 2 4 2 2 5" xfId="12508"/>
    <cellStyle name="Normal 3 2 4 3 2 2 4 2 2 6" xfId="12509"/>
    <cellStyle name="Normal 3 2 4 3 2 2 4 2 3" xfId="12510"/>
    <cellStyle name="Normal 3 2 4 3 2 2 4 2 3 2" xfId="12511"/>
    <cellStyle name="Normal 3 2 4 3 2 2 4 2 4" xfId="12512"/>
    <cellStyle name="Normal 3 2 4 3 2 2 4 2 5" xfId="12513"/>
    <cellStyle name="Normal 3 2 4 3 2 2 4 2 6" xfId="12514"/>
    <cellStyle name="Normal 3 2 4 3 2 2 4 2 7" xfId="12515"/>
    <cellStyle name="Normal 3 2 4 3 2 2 4 2 8" xfId="12516"/>
    <cellStyle name="Normal 3 2 4 3 2 2 4 3" xfId="12517"/>
    <cellStyle name="Normal 3 2 4 3 2 2 4 3 2" xfId="12518"/>
    <cellStyle name="Normal 3 2 4 3 2 2 4 3 3" xfId="12519"/>
    <cellStyle name="Normal 3 2 4 3 2 2 4 3 4" xfId="12520"/>
    <cellStyle name="Normal 3 2 4 3 2 2 4 3 5" xfId="12521"/>
    <cellStyle name="Normal 3 2 4 3 2 2 4 3 6" xfId="12522"/>
    <cellStyle name="Normal 3 2 4 3 2 2 4 4" xfId="12523"/>
    <cellStyle name="Normal 3 2 4 3 2 2 4 5" xfId="12524"/>
    <cellStyle name="Normal 3 2 4 3 2 2 4 6" xfId="12525"/>
    <cellStyle name="Normal 3 2 4 3 2 2 4 7" xfId="12526"/>
    <cellStyle name="Normal 3 2 4 3 2 2 4 8" xfId="12527"/>
    <cellStyle name="Normal 3 2 4 3 2 2 5" xfId="12528"/>
    <cellStyle name="Normal 3 2 4 3 2 2 5 2" xfId="12529"/>
    <cellStyle name="Normal 3 2 4 3 2 2 5 2 2" xfId="12530"/>
    <cellStyle name="Normal 3 2 4 3 2 2 5 2 2 2" xfId="12531"/>
    <cellStyle name="Normal 3 2 4 3 2 2 5 2 2 3" xfId="12532"/>
    <cellStyle name="Normal 3 2 4 3 2 2 5 2 2 4" xfId="12533"/>
    <cellStyle name="Normal 3 2 4 3 2 2 5 2 2 5" xfId="12534"/>
    <cellStyle name="Normal 3 2 4 3 2 2 5 2 2 6" xfId="12535"/>
    <cellStyle name="Normal 3 2 4 3 2 2 5 2 3" xfId="12536"/>
    <cellStyle name="Normal 3 2 4 3 2 2 5 2 3 2" xfId="12537"/>
    <cellStyle name="Normal 3 2 4 3 2 2 5 2 4" xfId="12538"/>
    <cellStyle name="Normal 3 2 4 3 2 2 5 2 5" xfId="12539"/>
    <cellStyle name="Normal 3 2 4 3 2 2 5 2 6" xfId="12540"/>
    <cellStyle name="Normal 3 2 4 3 2 2 5 2 7" xfId="12541"/>
    <cellStyle name="Normal 3 2 4 3 2 2 5 2 8" xfId="12542"/>
    <cellStyle name="Normal 3 2 4 3 2 2 5 3" xfId="12543"/>
    <cellStyle name="Normal 3 2 4 3 2 2 5 3 2" xfId="12544"/>
    <cellStyle name="Normal 3 2 4 3 2 2 5 3 3" xfId="12545"/>
    <cellStyle name="Normal 3 2 4 3 2 2 5 3 4" xfId="12546"/>
    <cellStyle name="Normal 3 2 4 3 2 2 5 3 5" xfId="12547"/>
    <cellStyle name="Normal 3 2 4 3 2 2 5 3 6" xfId="12548"/>
    <cellStyle name="Normal 3 2 4 3 2 2 5 4" xfId="12549"/>
    <cellStyle name="Normal 3 2 4 3 2 2 5 5" xfId="12550"/>
    <cellStyle name="Normal 3 2 4 3 2 2 5 6" xfId="12551"/>
    <cellStyle name="Normal 3 2 4 3 2 2 5 7" xfId="12552"/>
    <cellStyle name="Normal 3 2 4 3 2 2 5 8" xfId="12553"/>
    <cellStyle name="Normal 3 2 4 3 2 2 6" xfId="12554"/>
    <cellStyle name="Normal 3 2 4 3 2 2 6 2" xfId="12555"/>
    <cellStyle name="Normal 3 2 4 3 2 2 6 2 2" xfId="12556"/>
    <cellStyle name="Normal 3 2 4 3 2 2 6 2 3" xfId="12557"/>
    <cellStyle name="Normal 3 2 4 3 2 2 6 2 4" xfId="12558"/>
    <cellStyle name="Normal 3 2 4 3 2 2 6 2 5" xfId="12559"/>
    <cellStyle name="Normal 3 2 4 3 2 2 6 2 6" xfId="12560"/>
    <cellStyle name="Normal 3 2 4 3 2 2 6 3" xfId="12561"/>
    <cellStyle name="Normal 3 2 4 3 2 2 6 3 2" xfId="12562"/>
    <cellStyle name="Normal 3 2 4 3 2 2 6 4" xfId="12563"/>
    <cellStyle name="Normal 3 2 4 3 2 2 6 5" xfId="12564"/>
    <cellStyle name="Normal 3 2 4 3 2 2 6 6" xfId="12565"/>
    <cellStyle name="Normal 3 2 4 3 2 2 6 7" xfId="12566"/>
    <cellStyle name="Normal 3 2 4 3 2 2 6 8" xfId="12567"/>
    <cellStyle name="Normal 3 2 4 3 2 2 7" xfId="12568"/>
    <cellStyle name="Normal 3 2 4 3 2 2 7 2" xfId="12569"/>
    <cellStyle name="Normal 3 2 4 3 2 2 7 3" xfId="12570"/>
    <cellStyle name="Normal 3 2 4 3 2 2 7 4" xfId="12571"/>
    <cellStyle name="Normal 3 2 4 3 2 2 7 5" xfId="12572"/>
    <cellStyle name="Normal 3 2 4 3 2 2 7 6" xfId="12573"/>
    <cellStyle name="Normal 3 2 4 3 2 2 8" xfId="12574"/>
    <cellStyle name="Normal 3 2 4 3 2 2 9" xfId="12575"/>
    <cellStyle name="Normal 3 2 4 3 2 3" xfId="12576"/>
    <cellStyle name="Normal 3 2 4 3 2 3 2" xfId="12577"/>
    <cellStyle name="Normal 3 2 4 3 2 3 2 2" xfId="12578"/>
    <cellStyle name="Normal 3 2 4 3 2 3 2 2 2" xfId="12579"/>
    <cellStyle name="Normal 3 2 4 3 2 3 2 2 3" xfId="12580"/>
    <cellStyle name="Normal 3 2 4 3 2 3 2 2 4" xfId="12581"/>
    <cellStyle name="Normal 3 2 4 3 2 3 2 2 5" xfId="12582"/>
    <cellStyle name="Normal 3 2 4 3 2 3 2 2 6" xfId="12583"/>
    <cellStyle name="Normal 3 2 4 3 2 3 2 3" xfId="12584"/>
    <cellStyle name="Normal 3 2 4 3 2 3 2 3 2" xfId="12585"/>
    <cellStyle name="Normal 3 2 4 3 2 3 2 4" xfId="12586"/>
    <cellStyle name="Normal 3 2 4 3 2 3 2 5" xfId="12587"/>
    <cellStyle name="Normal 3 2 4 3 2 3 2 6" xfId="12588"/>
    <cellStyle name="Normal 3 2 4 3 2 3 2 7" xfId="12589"/>
    <cellStyle name="Normal 3 2 4 3 2 3 2 8" xfId="12590"/>
    <cellStyle name="Normal 3 2 4 3 2 3 3" xfId="12591"/>
    <cellStyle name="Normal 3 2 4 3 2 3 3 2" xfId="12592"/>
    <cellStyle name="Normal 3 2 4 3 2 3 3 3" xfId="12593"/>
    <cellStyle name="Normal 3 2 4 3 2 3 3 4" xfId="12594"/>
    <cellStyle name="Normal 3 2 4 3 2 3 3 5" xfId="12595"/>
    <cellStyle name="Normal 3 2 4 3 2 3 3 6" xfId="12596"/>
    <cellStyle name="Normal 3 2 4 3 2 3 4" xfId="12597"/>
    <cellStyle name="Normal 3 2 4 3 2 3 5" xfId="12598"/>
    <cellStyle name="Normal 3 2 4 3 2 3 6" xfId="12599"/>
    <cellStyle name="Normal 3 2 4 3 2 3 7" xfId="12600"/>
    <cellStyle name="Normal 3 2 4 3 2 3 8" xfId="12601"/>
    <cellStyle name="Normal 3 2 4 3 2 4" xfId="12602"/>
    <cellStyle name="Normal 3 2 4 3 2 4 2" xfId="12603"/>
    <cellStyle name="Normal 3 2 4 3 2 4 2 2" xfId="12604"/>
    <cellStyle name="Normal 3 2 4 3 2 4 2 2 2" xfId="12605"/>
    <cellStyle name="Normal 3 2 4 3 2 4 2 2 3" xfId="12606"/>
    <cellStyle name="Normal 3 2 4 3 2 4 2 2 4" xfId="12607"/>
    <cellStyle name="Normal 3 2 4 3 2 4 2 2 5" xfId="12608"/>
    <cellStyle name="Normal 3 2 4 3 2 4 2 2 6" xfId="12609"/>
    <cellStyle name="Normal 3 2 4 3 2 4 2 3" xfId="12610"/>
    <cellStyle name="Normal 3 2 4 3 2 4 2 3 2" xfId="12611"/>
    <cellStyle name="Normal 3 2 4 3 2 4 2 4" xfId="12612"/>
    <cellStyle name="Normal 3 2 4 3 2 4 2 5" xfId="12613"/>
    <cellStyle name="Normal 3 2 4 3 2 4 2 6" xfId="12614"/>
    <cellStyle name="Normal 3 2 4 3 2 4 2 7" xfId="12615"/>
    <cellStyle name="Normal 3 2 4 3 2 4 2 8" xfId="12616"/>
    <cellStyle name="Normal 3 2 4 3 2 4 3" xfId="12617"/>
    <cellStyle name="Normal 3 2 4 3 2 4 3 2" xfId="12618"/>
    <cellStyle name="Normal 3 2 4 3 2 4 3 3" xfId="12619"/>
    <cellStyle name="Normal 3 2 4 3 2 4 3 4" xfId="12620"/>
    <cellStyle name="Normal 3 2 4 3 2 4 3 5" xfId="12621"/>
    <cellStyle name="Normal 3 2 4 3 2 4 3 6" xfId="12622"/>
    <cellStyle name="Normal 3 2 4 3 2 4 4" xfId="12623"/>
    <cellStyle name="Normal 3 2 4 3 2 4 5" xfId="12624"/>
    <cellStyle name="Normal 3 2 4 3 2 4 6" xfId="12625"/>
    <cellStyle name="Normal 3 2 4 3 2 4 7" xfId="12626"/>
    <cellStyle name="Normal 3 2 4 3 2 4 8" xfId="12627"/>
    <cellStyle name="Normal 3 2 4 3 2 5" xfId="12628"/>
    <cellStyle name="Normal 3 2 4 3 2 5 2" xfId="12629"/>
    <cellStyle name="Normal 3 2 4 3 2 5 2 2" xfId="12630"/>
    <cellStyle name="Normal 3 2 4 3 2 5 2 2 2" xfId="12631"/>
    <cellStyle name="Normal 3 2 4 3 2 5 2 2 3" xfId="12632"/>
    <cellStyle name="Normal 3 2 4 3 2 5 2 2 4" xfId="12633"/>
    <cellStyle name="Normal 3 2 4 3 2 5 2 2 5" xfId="12634"/>
    <cellStyle name="Normal 3 2 4 3 2 5 2 2 6" xfId="12635"/>
    <cellStyle name="Normal 3 2 4 3 2 5 2 3" xfId="12636"/>
    <cellStyle name="Normal 3 2 4 3 2 5 2 3 2" xfId="12637"/>
    <cellStyle name="Normal 3 2 4 3 2 5 2 4" xfId="12638"/>
    <cellStyle name="Normal 3 2 4 3 2 5 2 5" xfId="12639"/>
    <cellStyle name="Normal 3 2 4 3 2 5 2 6" xfId="12640"/>
    <cellStyle name="Normal 3 2 4 3 2 5 2 7" xfId="12641"/>
    <cellStyle name="Normal 3 2 4 3 2 5 2 8" xfId="12642"/>
    <cellStyle name="Normal 3 2 4 3 2 5 3" xfId="12643"/>
    <cellStyle name="Normal 3 2 4 3 2 5 3 2" xfId="12644"/>
    <cellStyle name="Normal 3 2 4 3 2 5 3 3" xfId="12645"/>
    <cellStyle name="Normal 3 2 4 3 2 5 3 4" xfId="12646"/>
    <cellStyle name="Normal 3 2 4 3 2 5 3 5" xfId="12647"/>
    <cellStyle name="Normal 3 2 4 3 2 5 3 6" xfId="12648"/>
    <cellStyle name="Normal 3 2 4 3 2 5 4" xfId="12649"/>
    <cellStyle name="Normal 3 2 4 3 2 5 5" xfId="12650"/>
    <cellStyle name="Normal 3 2 4 3 2 5 6" xfId="12651"/>
    <cellStyle name="Normal 3 2 4 3 2 5 7" xfId="12652"/>
    <cellStyle name="Normal 3 2 4 3 2 5 8" xfId="12653"/>
    <cellStyle name="Normal 3 2 4 3 2 6" xfId="12654"/>
    <cellStyle name="Normal 3 2 4 3 2 6 2" xfId="12655"/>
    <cellStyle name="Normal 3 2 4 3 2 6 2 2" xfId="12656"/>
    <cellStyle name="Normal 3 2 4 3 2 6 2 2 2" xfId="12657"/>
    <cellStyle name="Normal 3 2 4 3 2 6 2 2 3" xfId="12658"/>
    <cellStyle name="Normal 3 2 4 3 2 6 2 2 4" xfId="12659"/>
    <cellStyle name="Normal 3 2 4 3 2 6 2 2 5" xfId="12660"/>
    <cellStyle name="Normal 3 2 4 3 2 6 2 2 6" xfId="12661"/>
    <cellStyle name="Normal 3 2 4 3 2 6 2 3" xfId="12662"/>
    <cellStyle name="Normal 3 2 4 3 2 6 2 3 2" xfId="12663"/>
    <cellStyle name="Normal 3 2 4 3 2 6 2 4" xfId="12664"/>
    <cellStyle name="Normal 3 2 4 3 2 6 2 5" xfId="12665"/>
    <cellStyle name="Normal 3 2 4 3 2 6 2 6" xfId="12666"/>
    <cellStyle name="Normal 3 2 4 3 2 6 2 7" xfId="12667"/>
    <cellStyle name="Normal 3 2 4 3 2 6 2 8" xfId="12668"/>
    <cellStyle name="Normal 3 2 4 3 2 6 3" xfId="12669"/>
    <cellStyle name="Normal 3 2 4 3 2 6 3 2" xfId="12670"/>
    <cellStyle name="Normal 3 2 4 3 2 6 3 3" xfId="12671"/>
    <cellStyle name="Normal 3 2 4 3 2 6 3 4" xfId="12672"/>
    <cellStyle name="Normal 3 2 4 3 2 6 3 5" xfId="12673"/>
    <cellStyle name="Normal 3 2 4 3 2 6 3 6" xfId="12674"/>
    <cellStyle name="Normal 3 2 4 3 2 6 4" xfId="12675"/>
    <cellStyle name="Normal 3 2 4 3 2 6 5" xfId="12676"/>
    <cellStyle name="Normal 3 2 4 3 2 6 6" xfId="12677"/>
    <cellStyle name="Normal 3 2 4 3 2 6 7" xfId="12678"/>
    <cellStyle name="Normal 3 2 4 3 2 6 8" xfId="12679"/>
    <cellStyle name="Normal 3 2 4 3 2 7" xfId="12680"/>
    <cellStyle name="Normal 3 2 4 3 2 7 2" xfId="12681"/>
    <cellStyle name="Normal 3 2 4 3 2 7 2 2" xfId="12682"/>
    <cellStyle name="Normal 3 2 4 3 2 7 2 3" xfId="12683"/>
    <cellStyle name="Normal 3 2 4 3 2 7 2 4" xfId="12684"/>
    <cellStyle name="Normal 3 2 4 3 2 7 2 5" xfId="12685"/>
    <cellStyle name="Normal 3 2 4 3 2 7 2 6" xfId="12686"/>
    <cellStyle name="Normal 3 2 4 3 2 7 3" xfId="12687"/>
    <cellStyle name="Normal 3 2 4 3 2 7 3 2" xfId="12688"/>
    <cellStyle name="Normal 3 2 4 3 2 7 4" xfId="12689"/>
    <cellStyle name="Normal 3 2 4 3 2 7 5" xfId="12690"/>
    <cellStyle name="Normal 3 2 4 3 2 7 6" xfId="12691"/>
    <cellStyle name="Normal 3 2 4 3 2 7 7" xfId="12692"/>
    <cellStyle name="Normal 3 2 4 3 2 7 8" xfId="12693"/>
    <cellStyle name="Normal 3 2 4 3 2 8" xfId="12694"/>
    <cellStyle name="Normal 3 2 4 3 2 8 2" xfId="12695"/>
    <cellStyle name="Normal 3 2 4 3 2 8 3" xfId="12696"/>
    <cellStyle name="Normal 3 2 4 3 2 8 4" xfId="12697"/>
    <cellStyle name="Normal 3 2 4 3 2 8 5" xfId="12698"/>
    <cellStyle name="Normal 3 2 4 3 2 8 6" xfId="12699"/>
    <cellStyle name="Normal 3 2 4 3 2 9" xfId="12700"/>
    <cellStyle name="Normal 3 2 4 3 3" xfId="12701"/>
    <cellStyle name="Normal 3 2 4 3 3 10" xfId="12702"/>
    <cellStyle name="Normal 3 2 4 3 3 11" xfId="12703"/>
    <cellStyle name="Normal 3 2 4 3 3 12" xfId="12704"/>
    <cellStyle name="Normal 3 2 4 3 3 13" xfId="12705"/>
    <cellStyle name="Normal 3 2 4 3 3 2" xfId="12706"/>
    <cellStyle name="Normal 3 2 4 3 3 2 10" xfId="12707"/>
    <cellStyle name="Normal 3 2 4 3 3 2 11" xfId="12708"/>
    <cellStyle name="Normal 3 2 4 3 3 2 12" xfId="12709"/>
    <cellStyle name="Normal 3 2 4 3 3 2 2" xfId="12710"/>
    <cellStyle name="Normal 3 2 4 3 3 2 2 2" xfId="12711"/>
    <cellStyle name="Normal 3 2 4 3 3 2 2 2 2" xfId="12712"/>
    <cellStyle name="Normal 3 2 4 3 3 2 2 2 2 2" xfId="12713"/>
    <cellStyle name="Normal 3 2 4 3 3 2 2 2 2 3" xfId="12714"/>
    <cellStyle name="Normal 3 2 4 3 3 2 2 2 2 4" xfId="12715"/>
    <cellStyle name="Normal 3 2 4 3 3 2 2 2 2 5" xfId="12716"/>
    <cellStyle name="Normal 3 2 4 3 3 2 2 2 2 6" xfId="12717"/>
    <cellStyle name="Normal 3 2 4 3 3 2 2 2 3" xfId="12718"/>
    <cellStyle name="Normal 3 2 4 3 3 2 2 2 3 2" xfId="12719"/>
    <cellStyle name="Normal 3 2 4 3 3 2 2 2 4" xfId="12720"/>
    <cellStyle name="Normal 3 2 4 3 3 2 2 2 5" xfId="12721"/>
    <cellStyle name="Normal 3 2 4 3 3 2 2 2 6" xfId="12722"/>
    <cellStyle name="Normal 3 2 4 3 3 2 2 2 7" xfId="12723"/>
    <cellStyle name="Normal 3 2 4 3 3 2 2 2 8" xfId="12724"/>
    <cellStyle name="Normal 3 2 4 3 3 2 2 3" xfId="12725"/>
    <cellStyle name="Normal 3 2 4 3 3 2 2 3 2" xfId="12726"/>
    <cellStyle name="Normal 3 2 4 3 3 2 2 3 3" xfId="12727"/>
    <cellStyle name="Normal 3 2 4 3 3 2 2 3 4" xfId="12728"/>
    <cellStyle name="Normal 3 2 4 3 3 2 2 3 5" xfId="12729"/>
    <cellStyle name="Normal 3 2 4 3 3 2 2 3 6" xfId="12730"/>
    <cellStyle name="Normal 3 2 4 3 3 2 2 4" xfId="12731"/>
    <cellStyle name="Normal 3 2 4 3 3 2 2 5" xfId="12732"/>
    <cellStyle name="Normal 3 2 4 3 3 2 2 6" xfId="12733"/>
    <cellStyle name="Normal 3 2 4 3 3 2 2 7" xfId="12734"/>
    <cellStyle name="Normal 3 2 4 3 3 2 2 8" xfId="12735"/>
    <cellStyle name="Normal 3 2 4 3 3 2 3" xfId="12736"/>
    <cellStyle name="Normal 3 2 4 3 3 2 3 2" xfId="12737"/>
    <cellStyle name="Normal 3 2 4 3 3 2 3 2 2" xfId="12738"/>
    <cellStyle name="Normal 3 2 4 3 3 2 3 2 2 2" xfId="12739"/>
    <cellStyle name="Normal 3 2 4 3 3 2 3 2 2 3" xfId="12740"/>
    <cellStyle name="Normal 3 2 4 3 3 2 3 2 2 4" xfId="12741"/>
    <cellStyle name="Normal 3 2 4 3 3 2 3 2 2 5" xfId="12742"/>
    <cellStyle name="Normal 3 2 4 3 3 2 3 2 2 6" xfId="12743"/>
    <cellStyle name="Normal 3 2 4 3 3 2 3 2 3" xfId="12744"/>
    <cellStyle name="Normal 3 2 4 3 3 2 3 2 3 2" xfId="12745"/>
    <cellStyle name="Normal 3 2 4 3 3 2 3 2 4" xfId="12746"/>
    <cellStyle name="Normal 3 2 4 3 3 2 3 2 5" xfId="12747"/>
    <cellStyle name="Normal 3 2 4 3 3 2 3 2 6" xfId="12748"/>
    <cellStyle name="Normal 3 2 4 3 3 2 3 2 7" xfId="12749"/>
    <cellStyle name="Normal 3 2 4 3 3 2 3 2 8" xfId="12750"/>
    <cellStyle name="Normal 3 2 4 3 3 2 3 3" xfId="12751"/>
    <cellStyle name="Normal 3 2 4 3 3 2 3 3 2" xfId="12752"/>
    <cellStyle name="Normal 3 2 4 3 3 2 3 3 3" xfId="12753"/>
    <cellStyle name="Normal 3 2 4 3 3 2 3 3 4" xfId="12754"/>
    <cellStyle name="Normal 3 2 4 3 3 2 3 3 5" xfId="12755"/>
    <cellStyle name="Normal 3 2 4 3 3 2 3 3 6" xfId="12756"/>
    <cellStyle name="Normal 3 2 4 3 3 2 3 4" xfId="12757"/>
    <cellStyle name="Normal 3 2 4 3 3 2 3 5" xfId="12758"/>
    <cellStyle name="Normal 3 2 4 3 3 2 3 6" xfId="12759"/>
    <cellStyle name="Normal 3 2 4 3 3 2 3 7" xfId="12760"/>
    <cellStyle name="Normal 3 2 4 3 3 2 3 8" xfId="12761"/>
    <cellStyle name="Normal 3 2 4 3 3 2 4" xfId="12762"/>
    <cellStyle name="Normal 3 2 4 3 3 2 4 2" xfId="12763"/>
    <cellStyle name="Normal 3 2 4 3 3 2 4 2 2" xfId="12764"/>
    <cellStyle name="Normal 3 2 4 3 3 2 4 2 2 2" xfId="12765"/>
    <cellStyle name="Normal 3 2 4 3 3 2 4 2 2 3" xfId="12766"/>
    <cellStyle name="Normal 3 2 4 3 3 2 4 2 2 4" xfId="12767"/>
    <cellStyle name="Normal 3 2 4 3 3 2 4 2 2 5" xfId="12768"/>
    <cellStyle name="Normal 3 2 4 3 3 2 4 2 2 6" xfId="12769"/>
    <cellStyle name="Normal 3 2 4 3 3 2 4 2 3" xfId="12770"/>
    <cellStyle name="Normal 3 2 4 3 3 2 4 2 3 2" xfId="12771"/>
    <cellStyle name="Normal 3 2 4 3 3 2 4 2 4" xfId="12772"/>
    <cellStyle name="Normal 3 2 4 3 3 2 4 2 5" xfId="12773"/>
    <cellStyle name="Normal 3 2 4 3 3 2 4 2 6" xfId="12774"/>
    <cellStyle name="Normal 3 2 4 3 3 2 4 2 7" xfId="12775"/>
    <cellStyle name="Normal 3 2 4 3 3 2 4 2 8" xfId="12776"/>
    <cellStyle name="Normal 3 2 4 3 3 2 4 3" xfId="12777"/>
    <cellStyle name="Normal 3 2 4 3 3 2 4 3 2" xfId="12778"/>
    <cellStyle name="Normal 3 2 4 3 3 2 4 3 3" xfId="12779"/>
    <cellStyle name="Normal 3 2 4 3 3 2 4 3 4" xfId="12780"/>
    <cellStyle name="Normal 3 2 4 3 3 2 4 3 5" xfId="12781"/>
    <cellStyle name="Normal 3 2 4 3 3 2 4 3 6" xfId="12782"/>
    <cellStyle name="Normal 3 2 4 3 3 2 4 4" xfId="12783"/>
    <cellStyle name="Normal 3 2 4 3 3 2 4 5" xfId="12784"/>
    <cellStyle name="Normal 3 2 4 3 3 2 4 6" xfId="12785"/>
    <cellStyle name="Normal 3 2 4 3 3 2 4 7" xfId="12786"/>
    <cellStyle name="Normal 3 2 4 3 3 2 4 8" xfId="12787"/>
    <cellStyle name="Normal 3 2 4 3 3 2 5" xfId="12788"/>
    <cellStyle name="Normal 3 2 4 3 3 2 5 2" xfId="12789"/>
    <cellStyle name="Normal 3 2 4 3 3 2 5 2 2" xfId="12790"/>
    <cellStyle name="Normal 3 2 4 3 3 2 5 2 2 2" xfId="12791"/>
    <cellStyle name="Normal 3 2 4 3 3 2 5 2 2 3" xfId="12792"/>
    <cellStyle name="Normal 3 2 4 3 3 2 5 2 2 4" xfId="12793"/>
    <cellStyle name="Normal 3 2 4 3 3 2 5 2 2 5" xfId="12794"/>
    <cellStyle name="Normal 3 2 4 3 3 2 5 2 2 6" xfId="12795"/>
    <cellStyle name="Normal 3 2 4 3 3 2 5 2 3" xfId="12796"/>
    <cellStyle name="Normal 3 2 4 3 3 2 5 2 3 2" xfId="12797"/>
    <cellStyle name="Normal 3 2 4 3 3 2 5 2 4" xfId="12798"/>
    <cellStyle name="Normal 3 2 4 3 3 2 5 2 5" xfId="12799"/>
    <cellStyle name="Normal 3 2 4 3 3 2 5 2 6" xfId="12800"/>
    <cellStyle name="Normal 3 2 4 3 3 2 5 2 7" xfId="12801"/>
    <cellStyle name="Normal 3 2 4 3 3 2 5 2 8" xfId="12802"/>
    <cellStyle name="Normal 3 2 4 3 3 2 5 3" xfId="12803"/>
    <cellStyle name="Normal 3 2 4 3 3 2 5 3 2" xfId="12804"/>
    <cellStyle name="Normal 3 2 4 3 3 2 5 3 3" xfId="12805"/>
    <cellStyle name="Normal 3 2 4 3 3 2 5 3 4" xfId="12806"/>
    <cellStyle name="Normal 3 2 4 3 3 2 5 3 5" xfId="12807"/>
    <cellStyle name="Normal 3 2 4 3 3 2 5 3 6" xfId="12808"/>
    <cellStyle name="Normal 3 2 4 3 3 2 5 4" xfId="12809"/>
    <cellStyle name="Normal 3 2 4 3 3 2 5 5" xfId="12810"/>
    <cellStyle name="Normal 3 2 4 3 3 2 5 6" xfId="12811"/>
    <cellStyle name="Normal 3 2 4 3 3 2 5 7" xfId="12812"/>
    <cellStyle name="Normal 3 2 4 3 3 2 5 8" xfId="12813"/>
    <cellStyle name="Normal 3 2 4 3 3 2 6" xfId="12814"/>
    <cellStyle name="Normal 3 2 4 3 3 2 6 2" xfId="12815"/>
    <cellStyle name="Normal 3 2 4 3 3 2 6 2 2" xfId="12816"/>
    <cellStyle name="Normal 3 2 4 3 3 2 6 2 3" xfId="12817"/>
    <cellStyle name="Normal 3 2 4 3 3 2 6 2 4" xfId="12818"/>
    <cellStyle name="Normal 3 2 4 3 3 2 6 2 5" xfId="12819"/>
    <cellStyle name="Normal 3 2 4 3 3 2 6 2 6" xfId="12820"/>
    <cellStyle name="Normal 3 2 4 3 3 2 6 3" xfId="12821"/>
    <cellStyle name="Normal 3 2 4 3 3 2 6 3 2" xfId="12822"/>
    <cellStyle name="Normal 3 2 4 3 3 2 6 4" xfId="12823"/>
    <cellStyle name="Normal 3 2 4 3 3 2 6 5" xfId="12824"/>
    <cellStyle name="Normal 3 2 4 3 3 2 6 6" xfId="12825"/>
    <cellStyle name="Normal 3 2 4 3 3 2 6 7" xfId="12826"/>
    <cellStyle name="Normal 3 2 4 3 3 2 6 8" xfId="12827"/>
    <cellStyle name="Normal 3 2 4 3 3 2 7" xfId="12828"/>
    <cellStyle name="Normal 3 2 4 3 3 2 7 2" xfId="12829"/>
    <cellStyle name="Normal 3 2 4 3 3 2 7 3" xfId="12830"/>
    <cellStyle name="Normal 3 2 4 3 3 2 7 4" xfId="12831"/>
    <cellStyle name="Normal 3 2 4 3 3 2 7 5" xfId="12832"/>
    <cellStyle name="Normal 3 2 4 3 3 2 7 6" xfId="12833"/>
    <cellStyle name="Normal 3 2 4 3 3 2 8" xfId="12834"/>
    <cellStyle name="Normal 3 2 4 3 3 2 9" xfId="12835"/>
    <cellStyle name="Normal 3 2 4 3 3 3" xfId="12836"/>
    <cellStyle name="Normal 3 2 4 3 3 3 2" xfId="12837"/>
    <cellStyle name="Normal 3 2 4 3 3 3 2 2" xfId="12838"/>
    <cellStyle name="Normal 3 2 4 3 3 3 2 2 2" xfId="12839"/>
    <cellStyle name="Normal 3 2 4 3 3 3 2 2 3" xfId="12840"/>
    <cellStyle name="Normal 3 2 4 3 3 3 2 2 4" xfId="12841"/>
    <cellStyle name="Normal 3 2 4 3 3 3 2 2 5" xfId="12842"/>
    <cellStyle name="Normal 3 2 4 3 3 3 2 2 6" xfId="12843"/>
    <cellStyle name="Normal 3 2 4 3 3 3 2 3" xfId="12844"/>
    <cellStyle name="Normal 3 2 4 3 3 3 2 3 2" xfId="12845"/>
    <cellStyle name="Normal 3 2 4 3 3 3 2 4" xfId="12846"/>
    <cellStyle name="Normal 3 2 4 3 3 3 2 5" xfId="12847"/>
    <cellStyle name="Normal 3 2 4 3 3 3 2 6" xfId="12848"/>
    <cellStyle name="Normal 3 2 4 3 3 3 2 7" xfId="12849"/>
    <cellStyle name="Normal 3 2 4 3 3 3 2 8" xfId="12850"/>
    <cellStyle name="Normal 3 2 4 3 3 3 3" xfId="12851"/>
    <cellStyle name="Normal 3 2 4 3 3 3 3 2" xfId="12852"/>
    <cellStyle name="Normal 3 2 4 3 3 3 3 3" xfId="12853"/>
    <cellStyle name="Normal 3 2 4 3 3 3 3 4" xfId="12854"/>
    <cellStyle name="Normal 3 2 4 3 3 3 3 5" xfId="12855"/>
    <cellStyle name="Normal 3 2 4 3 3 3 3 6" xfId="12856"/>
    <cellStyle name="Normal 3 2 4 3 3 3 4" xfId="12857"/>
    <cellStyle name="Normal 3 2 4 3 3 3 5" xfId="12858"/>
    <cellStyle name="Normal 3 2 4 3 3 3 6" xfId="12859"/>
    <cellStyle name="Normal 3 2 4 3 3 3 7" xfId="12860"/>
    <cellStyle name="Normal 3 2 4 3 3 3 8" xfId="12861"/>
    <cellStyle name="Normal 3 2 4 3 3 4" xfId="12862"/>
    <cellStyle name="Normal 3 2 4 3 3 4 2" xfId="12863"/>
    <cellStyle name="Normal 3 2 4 3 3 4 2 2" xfId="12864"/>
    <cellStyle name="Normal 3 2 4 3 3 4 2 2 2" xfId="12865"/>
    <cellStyle name="Normal 3 2 4 3 3 4 2 2 3" xfId="12866"/>
    <cellStyle name="Normal 3 2 4 3 3 4 2 2 4" xfId="12867"/>
    <cellStyle name="Normal 3 2 4 3 3 4 2 2 5" xfId="12868"/>
    <cellStyle name="Normal 3 2 4 3 3 4 2 2 6" xfId="12869"/>
    <cellStyle name="Normal 3 2 4 3 3 4 2 3" xfId="12870"/>
    <cellStyle name="Normal 3 2 4 3 3 4 2 3 2" xfId="12871"/>
    <cellStyle name="Normal 3 2 4 3 3 4 2 4" xfId="12872"/>
    <cellStyle name="Normal 3 2 4 3 3 4 2 5" xfId="12873"/>
    <cellStyle name="Normal 3 2 4 3 3 4 2 6" xfId="12874"/>
    <cellStyle name="Normal 3 2 4 3 3 4 2 7" xfId="12875"/>
    <cellStyle name="Normal 3 2 4 3 3 4 2 8" xfId="12876"/>
    <cellStyle name="Normal 3 2 4 3 3 4 3" xfId="12877"/>
    <cellStyle name="Normal 3 2 4 3 3 4 3 2" xfId="12878"/>
    <cellStyle name="Normal 3 2 4 3 3 4 3 3" xfId="12879"/>
    <cellStyle name="Normal 3 2 4 3 3 4 3 4" xfId="12880"/>
    <cellStyle name="Normal 3 2 4 3 3 4 3 5" xfId="12881"/>
    <cellStyle name="Normal 3 2 4 3 3 4 3 6" xfId="12882"/>
    <cellStyle name="Normal 3 2 4 3 3 4 4" xfId="12883"/>
    <cellStyle name="Normal 3 2 4 3 3 4 5" xfId="12884"/>
    <cellStyle name="Normal 3 2 4 3 3 4 6" xfId="12885"/>
    <cellStyle name="Normal 3 2 4 3 3 4 7" xfId="12886"/>
    <cellStyle name="Normal 3 2 4 3 3 4 8" xfId="12887"/>
    <cellStyle name="Normal 3 2 4 3 3 5" xfId="12888"/>
    <cellStyle name="Normal 3 2 4 3 3 5 2" xfId="12889"/>
    <cellStyle name="Normal 3 2 4 3 3 5 2 2" xfId="12890"/>
    <cellStyle name="Normal 3 2 4 3 3 5 2 2 2" xfId="12891"/>
    <cellStyle name="Normal 3 2 4 3 3 5 2 2 3" xfId="12892"/>
    <cellStyle name="Normal 3 2 4 3 3 5 2 2 4" xfId="12893"/>
    <cellStyle name="Normal 3 2 4 3 3 5 2 2 5" xfId="12894"/>
    <cellStyle name="Normal 3 2 4 3 3 5 2 2 6" xfId="12895"/>
    <cellStyle name="Normal 3 2 4 3 3 5 2 3" xfId="12896"/>
    <cellStyle name="Normal 3 2 4 3 3 5 2 3 2" xfId="12897"/>
    <cellStyle name="Normal 3 2 4 3 3 5 2 4" xfId="12898"/>
    <cellStyle name="Normal 3 2 4 3 3 5 2 5" xfId="12899"/>
    <cellStyle name="Normal 3 2 4 3 3 5 2 6" xfId="12900"/>
    <cellStyle name="Normal 3 2 4 3 3 5 2 7" xfId="12901"/>
    <cellStyle name="Normal 3 2 4 3 3 5 2 8" xfId="12902"/>
    <cellStyle name="Normal 3 2 4 3 3 5 3" xfId="12903"/>
    <cellStyle name="Normal 3 2 4 3 3 5 3 2" xfId="12904"/>
    <cellStyle name="Normal 3 2 4 3 3 5 3 3" xfId="12905"/>
    <cellStyle name="Normal 3 2 4 3 3 5 3 4" xfId="12906"/>
    <cellStyle name="Normal 3 2 4 3 3 5 3 5" xfId="12907"/>
    <cellStyle name="Normal 3 2 4 3 3 5 3 6" xfId="12908"/>
    <cellStyle name="Normal 3 2 4 3 3 5 4" xfId="12909"/>
    <cellStyle name="Normal 3 2 4 3 3 5 5" xfId="12910"/>
    <cellStyle name="Normal 3 2 4 3 3 5 6" xfId="12911"/>
    <cellStyle name="Normal 3 2 4 3 3 5 7" xfId="12912"/>
    <cellStyle name="Normal 3 2 4 3 3 5 8" xfId="12913"/>
    <cellStyle name="Normal 3 2 4 3 3 6" xfId="12914"/>
    <cellStyle name="Normal 3 2 4 3 3 6 2" xfId="12915"/>
    <cellStyle name="Normal 3 2 4 3 3 6 2 2" xfId="12916"/>
    <cellStyle name="Normal 3 2 4 3 3 6 2 2 2" xfId="12917"/>
    <cellStyle name="Normal 3 2 4 3 3 6 2 2 3" xfId="12918"/>
    <cellStyle name="Normal 3 2 4 3 3 6 2 2 4" xfId="12919"/>
    <cellStyle name="Normal 3 2 4 3 3 6 2 2 5" xfId="12920"/>
    <cellStyle name="Normal 3 2 4 3 3 6 2 2 6" xfId="12921"/>
    <cellStyle name="Normal 3 2 4 3 3 6 2 3" xfId="12922"/>
    <cellStyle name="Normal 3 2 4 3 3 6 2 3 2" xfId="12923"/>
    <cellStyle name="Normal 3 2 4 3 3 6 2 4" xfId="12924"/>
    <cellStyle name="Normal 3 2 4 3 3 6 2 5" xfId="12925"/>
    <cellStyle name="Normal 3 2 4 3 3 6 2 6" xfId="12926"/>
    <cellStyle name="Normal 3 2 4 3 3 6 2 7" xfId="12927"/>
    <cellStyle name="Normal 3 2 4 3 3 6 2 8" xfId="12928"/>
    <cellStyle name="Normal 3 2 4 3 3 6 3" xfId="12929"/>
    <cellStyle name="Normal 3 2 4 3 3 6 3 2" xfId="12930"/>
    <cellStyle name="Normal 3 2 4 3 3 6 3 3" xfId="12931"/>
    <cellStyle name="Normal 3 2 4 3 3 6 3 4" xfId="12932"/>
    <cellStyle name="Normal 3 2 4 3 3 6 3 5" xfId="12933"/>
    <cellStyle name="Normal 3 2 4 3 3 6 3 6" xfId="12934"/>
    <cellStyle name="Normal 3 2 4 3 3 6 4" xfId="12935"/>
    <cellStyle name="Normal 3 2 4 3 3 6 5" xfId="12936"/>
    <cellStyle name="Normal 3 2 4 3 3 6 6" xfId="12937"/>
    <cellStyle name="Normal 3 2 4 3 3 6 7" xfId="12938"/>
    <cellStyle name="Normal 3 2 4 3 3 6 8" xfId="12939"/>
    <cellStyle name="Normal 3 2 4 3 3 7" xfId="12940"/>
    <cellStyle name="Normal 3 2 4 3 3 7 2" xfId="12941"/>
    <cellStyle name="Normal 3 2 4 3 3 7 2 2" xfId="12942"/>
    <cellStyle name="Normal 3 2 4 3 3 7 2 3" xfId="12943"/>
    <cellStyle name="Normal 3 2 4 3 3 7 2 4" xfId="12944"/>
    <cellStyle name="Normal 3 2 4 3 3 7 2 5" xfId="12945"/>
    <cellStyle name="Normal 3 2 4 3 3 7 2 6" xfId="12946"/>
    <cellStyle name="Normal 3 2 4 3 3 7 3" xfId="12947"/>
    <cellStyle name="Normal 3 2 4 3 3 7 3 2" xfId="12948"/>
    <cellStyle name="Normal 3 2 4 3 3 7 4" xfId="12949"/>
    <cellStyle name="Normal 3 2 4 3 3 7 5" xfId="12950"/>
    <cellStyle name="Normal 3 2 4 3 3 7 6" xfId="12951"/>
    <cellStyle name="Normal 3 2 4 3 3 7 7" xfId="12952"/>
    <cellStyle name="Normal 3 2 4 3 3 7 8" xfId="12953"/>
    <cellStyle name="Normal 3 2 4 3 3 8" xfId="12954"/>
    <cellStyle name="Normal 3 2 4 3 3 8 2" xfId="12955"/>
    <cellStyle name="Normal 3 2 4 3 3 8 3" xfId="12956"/>
    <cellStyle name="Normal 3 2 4 3 3 8 4" xfId="12957"/>
    <cellStyle name="Normal 3 2 4 3 3 8 5" xfId="12958"/>
    <cellStyle name="Normal 3 2 4 3 3 8 6" xfId="12959"/>
    <cellStyle name="Normal 3 2 4 3 3 9" xfId="12960"/>
    <cellStyle name="Normal 3 2 4 3 4" xfId="12961"/>
    <cellStyle name="Normal 3 2 4 3 4 10" xfId="12962"/>
    <cellStyle name="Normal 3 2 4 3 4 11" xfId="12963"/>
    <cellStyle name="Normal 3 2 4 3 4 12" xfId="12964"/>
    <cellStyle name="Normal 3 2 4 3 4 2" xfId="12965"/>
    <cellStyle name="Normal 3 2 4 3 4 2 2" xfId="12966"/>
    <cellStyle name="Normal 3 2 4 3 4 2 2 2" xfId="12967"/>
    <cellStyle name="Normal 3 2 4 3 4 2 2 2 2" xfId="12968"/>
    <cellStyle name="Normal 3 2 4 3 4 2 2 2 3" xfId="12969"/>
    <cellStyle name="Normal 3 2 4 3 4 2 2 2 4" xfId="12970"/>
    <cellStyle name="Normal 3 2 4 3 4 2 2 2 5" xfId="12971"/>
    <cellStyle name="Normal 3 2 4 3 4 2 2 2 6" xfId="12972"/>
    <cellStyle name="Normal 3 2 4 3 4 2 2 3" xfId="12973"/>
    <cellStyle name="Normal 3 2 4 3 4 2 2 3 2" xfId="12974"/>
    <cellStyle name="Normal 3 2 4 3 4 2 2 4" xfId="12975"/>
    <cellStyle name="Normal 3 2 4 3 4 2 2 5" xfId="12976"/>
    <cellStyle name="Normal 3 2 4 3 4 2 2 6" xfId="12977"/>
    <cellStyle name="Normal 3 2 4 3 4 2 2 7" xfId="12978"/>
    <cellStyle name="Normal 3 2 4 3 4 2 2 8" xfId="12979"/>
    <cellStyle name="Normal 3 2 4 3 4 2 3" xfId="12980"/>
    <cellStyle name="Normal 3 2 4 3 4 2 3 2" xfId="12981"/>
    <cellStyle name="Normal 3 2 4 3 4 2 3 3" xfId="12982"/>
    <cellStyle name="Normal 3 2 4 3 4 2 3 4" xfId="12983"/>
    <cellStyle name="Normal 3 2 4 3 4 2 3 5" xfId="12984"/>
    <cellStyle name="Normal 3 2 4 3 4 2 3 6" xfId="12985"/>
    <cellStyle name="Normal 3 2 4 3 4 2 4" xfId="12986"/>
    <cellStyle name="Normal 3 2 4 3 4 2 5" xfId="12987"/>
    <cellStyle name="Normal 3 2 4 3 4 2 6" xfId="12988"/>
    <cellStyle name="Normal 3 2 4 3 4 2 7" xfId="12989"/>
    <cellStyle name="Normal 3 2 4 3 4 2 8" xfId="12990"/>
    <cellStyle name="Normal 3 2 4 3 4 3" xfId="12991"/>
    <cellStyle name="Normal 3 2 4 3 4 3 2" xfId="12992"/>
    <cellStyle name="Normal 3 2 4 3 4 3 2 2" xfId="12993"/>
    <cellStyle name="Normal 3 2 4 3 4 3 2 2 2" xfId="12994"/>
    <cellStyle name="Normal 3 2 4 3 4 3 2 2 3" xfId="12995"/>
    <cellStyle name="Normal 3 2 4 3 4 3 2 2 4" xfId="12996"/>
    <cellStyle name="Normal 3 2 4 3 4 3 2 2 5" xfId="12997"/>
    <cellStyle name="Normal 3 2 4 3 4 3 2 2 6" xfId="12998"/>
    <cellStyle name="Normal 3 2 4 3 4 3 2 3" xfId="12999"/>
    <cellStyle name="Normal 3 2 4 3 4 3 2 3 2" xfId="13000"/>
    <cellStyle name="Normal 3 2 4 3 4 3 2 4" xfId="13001"/>
    <cellStyle name="Normal 3 2 4 3 4 3 2 5" xfId="13002"/>
    <cellStyle name="Normal 3 2 4 3 4 3 2 6" xfId="13003"/>
    <cellStyle name="Normal 3 2 4 3 4 3 2 7" xfId="13004"/>
    <cellStyle name="Normal 3 2 4 3 4 3 2 8" xfId="13005"/>
    <cellStyle name="Normal 3 2 4 3 4 3 3" xfId="13006"/>
    <cellStyle name="Normal 3 2 4 3 4 3 3 2" xfId="13007"/>
    <cellStyle name="Normal 3 2 4 3 4 3 3 3" xfId="13008"/>
    <cellStyle name="Normal 3 2 4 3 4 3 3 4" xfId="13009"/>
    <cellStyle name="Normal 3 2 4 3 4 3 3 5" xfId="13010"/>
    <cellStyle name="Normal 3 2 4 3 4 3 3 6" xfId="13011"/>
    <cellStyle name="Normal 3 2 4 3 4 3 4" xfId="13012"/>
    <cellStyle name="Normal 3 2 4 3 4 3 5" xfId="13013"/>
    <cellStyle name="Normal 3 2 4 3 4 3 6" xfId="13014"/>
    <cellStyle name="Normal 3 2 4 3 4 3 7" xfId="13015"/>
    <cellStyle name="Normal 3 2 4 3 4 3 8" xfId="13016"/>
    <cellStyle name="Normal 3 2 4 3 4 4" xfId="13017"/>
    <cellStyle name="Normal 3 2 4 3 4 4 2" xfId="13018"/>
    <cellStyle name="Normal 3 2 4 3 4 4 2 2" xfId="13019"/>
    <cellStyle name="Normal 3 2 4 3 4 4 2 2 2" xfId="13020"/>
    <cellStyle name="Normal 3 2 4 3 4 4 2 2 3" xfId="13021"/>
    <cellStyle name="Normal 3 2 4 3 4 4 2 2 4" xfId="13022"/>
    <cellStyle name="Normal 3 2 4 3 4 4 2 2 5" xfId="13023"/>
    <cellStyle name="Normal 3 2 4 3 4 4 2 2 6" xfId="13024"/>
    <cellStyle name="Normal 3 2 4 3 4 4 2 3" xfId="13025"/>
    <cellStyle name="Normal 3 2 4 3 4 4 2 3 2" xfId="13026"/>
    <cellStyle name="Normal 3 2 4 3 4 4 2 4" xfId="13027"/>
    <cellStyle name="Normal 3 2 4 3 4 4 2 5" xfId="13028"/>
    <cellStyle name="Normal 3 2 4 3 4 4 2 6" xfId="13029"/>
    <cellStyle name="Normal 3 2 4 3 4 4 2 7" xfId="13030"/>
    <cellStyle name="Normal 3 2 4 3 4 4 2 8" xfId="13031"/>
    <cellStyle name="Normal 3 2 4 3 4 4 3" xfId="13032"/>
    <cellStyle name="Normal 3 2 4 3 4 4 3 2" xfId="13033"/>
    <cellStyle name="Normal 3 2 4 3 4 4 3 3" xfId="13034"/>
    <cellStyle name="Normal 3 2 4 3 4 4 3 4" xfId="13035"/>
    <cellStyle name="Normal 3 2 4 3 4 4 3 5" xfId="13036"/>
    <cellStyle name="Normal 3 2 4 3 4 4 3 6" xfId="13037"/>
    <cellStyle name="Normal 3 2 4 3 4 4 4" xfId="13038"/>
    <cellStyle name="Normal 3 2 4 3 4 4 5" xfId="13039"/>
    <cellStyle name="Normal 3 2 4 3 4 4 6" xfId="13040"/>
    <cellStyle name="Normal 3 2 4 3 4 4 7" xfId="13041"/>
    <cellStyle name="Normal 3 2 4 3 4 4 8" xfId="13042"/>
    <cellStyle name="Normal 3 2 4 3 4 5" xfId="13043"/>
    <cellStyle name="Normal 3 2 4 3 4 5 2" xfId="13044"/>
    <cellStyle name="Normal 3 2 4 3 4 5 2 2" xfId="13045"/>
    <cellStyle name="Normal 3 2 4 3 4 5 2 2 2" xfId="13046"/>
    <cellStyle name="Normal 3 2 4 3 4 5 2 2 3" xfId="13047"/>
    <cellStyle name="Normal 3 2 4 3 4 5 2 2 4" xfId="13048"/>
    <cellStyle name="Normal 3 2 4 3 4 5 2 2 5" xfId="13049"/>
    <cellStyle name="Normal 3 2 4 3 4 5 2 2 6" xfId="13050"/>
    <cellStyle name="Normal 3 2 4 3 4 5 2 3" xfId="13051"/>
    <cellStyle name="Normal 3 2 4 3 4 5 2 3 2" xfId="13052"/>
    <cellStyle name="Normal 3 2 4 3 4 5 2 4" xfId="13053"/>
    <cellStyle name="Normal 3 2 4 3 4 5 2 5" xfId="13054"/>
    <cellStyle name="Normal 3 2 4 3 4 5 2 6" xfId="13055"/>
    <cellStyle name="Normal 3 2 4 3 4 5 2 7" xfId="13056"/>
    <cellStyle name="Normal 3 2 4 3 4 5 2 8" xfId="13057"/>
    <cellStyle name="Normal 3 2 4 3 4 5 3" xfId="13058"/>
    <cellStyle name="Normal 3 2 4 3 4 5 3 2" xfId="13059"/>
    <cellStyle name="Normal 3 2 4 3 4 5 3 3" xfId="13060"/>
    <cellStyle name="Normal 3 2 4 3 4 5 3 4" xfId="13061"/>
    <cellStyle name="Normal 3 2 4 3 4 5 3 5" xfId="13062"/>
    <cellStyle name="Normal 3 2 4 3 4 5 3 6" xfId="13063"/>
    <cellStyle name="Normal 3 2 4 3 4 5 4" xfId="13064"/>
    <cellStyle name="Normal 3 2 4 3 4 5 5" xfId="13065"/>
    <cellStyle name="Normal 3 2 4 3 4 5 6" xfId="13066"/>
    <cellStyle name="Normal 3 2 4 3 4 5 7" xfId="13067"/>
    <cellStyle name="Normal 3 2 4 3 4 5 8" xfId="13068"/>
    <cellStyle name="Normal 3 2 4 3 4 6" xfId="13069"/>
    <cellStyle name="Normal 3 2 4 3 4 6 2" xfId="13070"/>
    <cellStyle name="Normal 3 2 4 3 4 6 2 2" xfId="13071"/>
    <cellStyle name="Normal 3 2 4 3 4 6 2 3" xfId="13072"/>
    <cellStyle name="Normal 3 2 4 3 4 6 2 4" xfId="13073"/>
    <cellStyle name="Normal 3 2 4 3 4 6 2 5" xfId="13074"/>
    <cellStyle name="Normal 3 2 4 3 4 6 2 6" xfId="13075"/>
    <cellStyle name="Normal 3 2 4 3 4 6 3" xfId="13076"/>
    <cellStyle name="Normal 3 2 4 3 4 6 3 2" xfId="13077"/>
    <cellStyle name="Normal 3 2 4 3 4 6 4" xfId="13078"/>
    <cellStyle name="Normal 3 2 4 3 4 6 5" xfId="13079"/>
    <cellStyle name="Normal 3 2 4 3 4 6 6" xfId="13080"/>
    <cellStyle name="Normal 3 2 4 3 4 6 7" xfId="13081"/>
    <cellStyle name="Normal 3 2 4 3 4 6 8" xfId="13082"/>
    <cellStyle name="Normal 3 2 4 3 4 7" xfId="13083"/>
    <cellStyle name="Normal 3 2 4 3 4 7 2" xfId="13084"/>
    <cellStyle name="Normal 3 2 4 3 4 7 3" xfId="13085"/>
    <cellStyle name="Normal 3 2 4 3 4 7 4" xfId="13086"/>
    <cellStyle name="Normal 3 2 4 3 4 7 5" xfId="13087"/>
    <cellStyle name="Normal 3 2 4 3 4 7 6" xfId="13088"/>
    <cellStyle name="Normal 3 2 4 3 4 8" xfId="13089"/>
    <cellStyle name="Normal 3 2 4 3 4 9" xfId="13090"/>
    <cellStyle name="Normal 3 2 4 3 5" xfId="13091"/>
    <cellStyle name="Normal 3 2 4 3 5 2" xfId="13092"/>
    <cellStyle name="Normal 3 2 4 3 5 2 2" xfId="13093"/>
    <cellStyle name="Normal 3 2 4 3 5 2 2 2" xfId="13094"/>
    <cellStyle name="Normal 3 2 4 3 5 2 2 3" xfId="13095"/>
    <cellStyle name="Normal 3 2 4 3 5 2 2 4" xfId="13096"/>
    <cellStyle name="Normal 3 2 4 3 5 2 2 5" xfId="13097"/>
    <cellStyle name="Normal 3 2 4 3 5 2 2 6" xfId="13098"/>
    <cellStyle name="Normal 3 2 4 3 5 2 3" xfId="13099"/>
    <cellStyle name="Normal 3 2 4 3 5 2 3 2" xfId="13100"/>
    <cellStyle name="Normal 3 2 4 3 5 2 4" xfId="13101"/>
    <cellStyle name="Normal 3 2 4 3 5 2 5" xfId="13102"/>
    <cellStyle name="Normal 3 2 4 3 5 2 6" xfId="13103"/>
    <cellStyle name="Normal 3 2 4 3 5 2 7" xfId="13104"/>
    <cellStyle name="Normal 3 2 4 3 5 2 8" xfId="13105"/>
    <cellStyle name="Normal 3 2 4 3 5 3" xfId="13106"/>
    <cellStyle name="Normal 3 2 4 3 5 3 2" xfId="13107"/>
    <cellStyle name="Normal 3 2 4 3 5 3 3" xfId="13108"/>
    <cellStyle name="Normal 3 2 4 3 5 3 4" xfId="13109"/>
    <cellStyle name="Normal 3 2 4 3 5 3 5" xfId="13110"/>
    <cellStyle name="Normal 3 2 4 3 5 3 6" xfId="13111"/>
    <cellStyle name="Normal 3 2 4 3 5 4" xfId="13112"/>
    <cellStyle name="Normal 3 2 4 3 5 5" xfId="13113"/>
    <cellStyle name="Normal 3 2 4 3 5 6" xfId="13114"/>
    <cellStyle name="Normal 3 2 4 3 5 7" xfId="13115"/>
    <cellStyle name="Normal 3 2 4 3 5 8" xfId="13116"/>
    <cellStyle name="Normal 3 2 4 3 6" xfId="13117"/>
    <cellStyle name="Normal 3 2 4 3 6 2" xfId="13118"/>
    <cellStyle name="Normal 3 2 4 3 6 2 2" xfId="13119"/>
    <cellStyle name="Normal 3 2 4 3 6 2 2 2" xfId="13120"/>
    <cellStyle name="Normal 3 2 4 3 6 2 2 3" xfId="13121"/>
    <cellStyle name="Normal 3 2 4 3 6 2 2 4" xfId="13122"/>
    <cellStyle name="Normal 3 2 4 3 6 2 2 5" xfId="13123"/>
    <cellStyle name="Normal 3 2 4 3 6 2 2 6" xfId="13124"/>
    <cellStyle name="Normal 3 2 4 3 6 2 3" xfId="13125"/>
    <cellStyle name="Normal 3 2 4 3 6 2 3 2" xfId="13126"/>
    <cellStyle name="Normal 3 2 4 3 6 2 4" xfId="13127"/>
    <cellStyle name="Normal 3 2 4 3 6 2 5" xfId="13128"/>
    <cellStyle name="Normal 3 2 4 3 6 2 6" xfId="13129"/>
    <cellStyle name="Normal 3 2 4 3 6 2 7" xfId="13130"/>
    <cellStyle name="Normal 3 2 4 3 6 2 8" xfId="13131"/>
    <cellStyle name="Normal 3 2 4 3 6 3" xfId="13132"/>
    <cellStyle name="Normal 3 2 4 3 6 3 2" xfId="13133"/>
    <cellStyle name="Normal 3 2 4 3 6 3 3" xfId="13134"/>
    <cellStyle name="Normal 3 2 4 3 6 3 4" xfId="13135"/>
    <cellStyle name="Normal 3 2 4 3 6 3 5" xfId="13136"/>
    <cellStyle name="Normal 3 2 4 3 6 3 6" xfId="13137"/>
    <cellStyle name="Normal 3 2 4 3 6 4" xfId="13138"/>
    <cellStyle name="Normal 3 2 4 3 6 5" xfId="13139"/>
    <cellStyle name="Normal 3 2 4 3 6 6" xfId="13140"/>
    <cellStyle name="Normal 3 2 4 3 6 7" xfId="13141"/>
    <cellStyle name="Normal 3 2 4 3 6 8" xfId="13142"/>
    <cellStyle name="Normal 3 2 4 3 7" xfId="13143"/>
    <cellStyle name="Normal 3 2 4 3 7 2" xfId="13144"/>
    <cellStyle name="Normal 3 2 4 3 7 2 2" xfId="13145"/>
    <cellStyle name="Normal 3 2 4 3 7 2 2 2" xfId="13146"/>
    <cellStyle name="Normal 3 2 4 3 7 2 2 3" xfId="13147"/>
    <cellStyle name="Normal 3 2 4 3 7 2 2 4" xfId="13148"/>
    <cellStyle name="Normal 3 2 4 3 7 2 2 5" xfId="13149"/>
    <cellStyle name="Normal 3 2 4 3 7 2 2 6" xfId="13150"/>
    <cellStyle name="Normal 3 2 4 3 7 2 3" xfId="13151"/>
    <cellStyle name="Normal 3 2 4 3 7 2 3 2" xfId="13152"/>
    <cellStyle name="Normal 3 2 4 3 7 2 4" xfId="13153"/>
    <cellStyle name="Normal 3 2 4 3 7 2 5" xfId="13154"/>
    <cellStyle name="Normal 3 2 4 3 7 2 6" xfId="13155"/>
    <cellStyle name="Normal 3 2 4 3 7 2 7" xfId="13156"/>
    <cellStyle name="Normal 3 2 4 3 7 2 8" xfId="13157"/>
    <cellStyle name="Normal 3 2 4 3 7 3" xfId="13158"/>
    <cellStyle name="Normal 3 2 4 3 7 3 2" xfId="13159"/>
    <cellStyle name="Normal 3 2 4 3 7 3 3" xfId="13160"/>
    <cellStyle name="Normal 3 2 4 3 7 3 4" xfId="13161"/>
    <cellStyle name="Normal 3 2 4 3 7 3 5" xfId="13162"/>
    <cellStyle name="Normal 3 2 4 3 7 3 6" xfId="13163"/>
    <cellStyle name="Normal 3 2 4 3 7 4" xfId="13164"/>
    <cellStyle name="Normal 3 2 4 3 7 5" xfId="13165"/>
    <cellStyle name="Normal 3 2 4 3 7 6" xfId="13166"/>
    <cellStyle name="Normal 3 2 4 3 7 7" xfId="13167"/>
    <cellStyle name="Normal 3 2 4 3 7 8" xfId="13168"/>
    <cellStyle name="Normal 3 2 4 3 8" xfId="13169"/>
    <cellStyle name="Normal 3 2 4 3 8 2" xfId="13170"/>
    <cellStyle name="Normal 3 2 4 3 8 2 2" xfId="13171"/>
    <cellStyle name="Normal 3 2 4 3 8 2 2 2" xfId="13172"/>
    <cellStyle name="Normal 3 2 4 3 8 2 2 3" xfId="13173"/>
    <cellStyle name="Normal 3 2 4 3 8 2 2 4" xfId="13174"/>
    <cellStyle name="Normal 3 2 4 3 8 2 2 5" xfId="13175"/>
    <cellStyle name="Normal 3 2 4 3 8 2 2 6" xfId="13176"/>
    <cellStyle name="Normal 3 2 4 3 8 2 3" xfId="13177"/>
    <cellStyle name="Normal 3 2 4 3 8 2 3 2" xfId="13178"/>
    <cellStyle name="Normal 3 2 4 3 8 2 4" xfId="13179"/>
    <cellStyle name="Normal 3 2 4 3 8 2 5" xfId="13180"/>
    <cellStyle name="Normal 3 2 4 3 8 2 6" xfId="13181"/>
    <cellStyle name="Normal 3 2 4 3 8 2 7" xfId="13182"/>
    <cellStyle name="Normal 3 2 4 3 8 2 8" xfId="13183"/>
    <cellStyle name="Normal 3 2 4 3 8 3" xfId="13184"/>
    <cellStyle name="Normal 3 2 4 3 8 3 2" xfId="13185"/>
    <cellStyle name="Normal 3 2 4 3 8 3 3" xfId="13186"/>
    <cellStyle name="Normal 3 2 4 3 8 3 4" xfId="13187"/>
    <cellStyle name="Normal 3 2 4 3 8 3 5" xfId="13188"/>
    <cellStyle name="Normal 3 2 4 3 8 3 6" xfId="13189"/>
    <cellStyle name="Normal 3 2 4 3 8 4" xfId="13190"/>
    <cellStyle name="Normal 3 2 4 3 8 5" xfId="13191"/>
    <cellStyle name="Normal 3 2 4 3 8 6" xfId="13192"/>
    <cellStyle name="Normal 3 2 4 3 8 7" xfId="13193"/>
    <cellStyle name="Normal 3 2 4 3 8 8" xfId="13194"/>
    <cellStyle name="Normal 3 2 4 3 9" xfId="13195"/>
    <cellStyle name="Normal 3 2 4 3 9 2" xfId="13196"/>
    <cellStyle name="Normal 3 2 4 3 9 2 2" xfId="13197"/>
    <cellStyle name="Normal 3 2 4 3 9 2 3" xfId="13198"/>
    <cellStyle name="Normal 3 2 4 3 9 2 4" xfId="13199"/>
    <cellStyle name="Normal 3 2 4 3 9 2 5" xfId="13200"/>
    <cellStyle name="Normal 3 2 4 3 9 2 6" xfId="13201"/>
    <cellStyle name="Normal 3 2 4 3 9 3" xfId="13202"/>
    <cellStyle name="Normal 3 2 4 3 9 3 2" xfId="13203"/>
    <cellStyle name="Normal 3 2 4 3 9 4" xfId="13204"/>
    <cellStyle name="Normal 3 2 4 3 9 5" xfId="13205"/>
    <cellStyle name="Normal 3 2 4 3 9 6" xfId="13206"/>
    <cellStyle name="Normal 3 2 4 3 9 7" xfId="13207"/>
    <cellStyle name="Normal 3 2 4 3 9 8" xfId="13208"/>
    <cellStyle name="Normal 3 2 4 4" xfId="13209"/>
    <cellStyle name="Normal 3 2 4 4 10" xfId="13210"/>
    <cellStyle name="Normal 3 2 4 4 11" xfId="13211"/>
    <cellStyle name="Normal 3 2 4 4 12" xfId="13212"/>
    <cellStyle name="Normal 3 2 4 4 13" xfId="13213"/>
    <cellStyle name="Normal 3 2 4 4 2" xfId="13214"/>
    <cellStyle name="Normal 3 2 4 4 2 10" xfId="13215"/>
    <cellStyle name="Normal 3 2 4 4 2 11" xfId="13216"/>
    <cellStyle name="Normal 3 2 4 4 2 12" xfId="13217"/>
    <cellStyle name="Normal 3 2 4 4 2 2" xfId="13218"/>
    <cellStyle name="Normal 3 2 4 4 2 2 2" xfId="13219"/>
    <cellStyle name="Normal 3 2 4 4 2 2 2 2" xfId="13220"/>
    <cellStyle name="Normal 3 2 4 4 2 2 2 2 2" xfId="13221"/>
    <cellStyle name="Normal 3 2 4 4 2 2 2 2 3" xfId="13222"/>
    <cellStyle name="Normal 3 2 4 4 2 2 2 2 4" xfId="13223"/>
    <cellStyle name="Normal 3 2 4 4 2 2 2 2 5" xfId="13224"/>
    <cellStyle name="Normal 3 2 4 4 2 2 2 2 6" xfId="13225"/>
    <cellStyle name="Normal 3 2 4 4 2 2 2 3" xfId="13226"/>
    <cellStyle name="Normal 3 2 4 4 2 2 2 3 2" xfId="13227"/>
    <cellStyle name="Normal 3 2 4 4 2 2 2 4" xfId="13228"/>
    <cellStyle name="Normal 3 2 4 4 2 2 2 5" xfId="13229"/>
    <cellStyle name="Normal 3 2 4 4 2 2 2 6" xfId="13230"/>
    <cellStyle name="Normal 3 2 4 4 2 2 2 7" xfId="13231"/>
    <cellStyle name="Normal 3 2 4 4 2 2 2 8" xfId="13232"/>
    <cellStyle name="Normal 3 2 4 4 2 2 3" xfId="13233"/>
    <cellStyle name="Normal 3 2 4 4 2 2 3 2" xfId="13234"/>
    <cellStyle name="Normal 3 2 4 4 2 2 3 3" xfId="13235"/>
    <cellStyle name="Normal 3 2 4 4 2 2 3 4" xfId="13236"/>
    <cellStyle name="Normal 3 2 4 4 2 2 3 5" xfId="13237"/>
    <cellStyle name="Normal 3 2 4 4 2 2 3 6" xfId="13238"/>
    <cellStyle name="Normal 3 2 4 4 2 2 4" xfId="13239"/>
    <cellStyle name="Normal 3 2 4 4 2 2 5" xfId="13240"/>
    <cellStyle name="Normal 3 2 4 4 2 2 6" xfId="13241"/>
    <cellStyle name="Normal 3 2 4 4 2 2 7" xfId="13242"/>
    <cellStyle name="Normal 3 2 4 4 2 2 8" xfId="13243"/>
    <cellStyle name="Normal 3 2 4 4 2 3" xfId="13244"/>
    <cellStyle name="Normal 3 2 4 4 2 3 2" xfId="13245"/>
    <cellStyle name="Normal 3 2 4 4 2 3 2 2" xfId="13246"/>
    <cellStyle name="Normal 3 2 4 4 2 3 2 2 2" xfId="13247"/>
    <cellStyle name="Normal 3 2 4 4 2 3 2 2 3" xfId="13248"/>
    <cellStyle name="Normal 3 2 4 4 2 3 2 2 4" xfId="13249"/>
    <cellStyle name="Normal 3 2 4 4 2 3 2 2 5" xfId="13250"/>
    <cellStyle name="Normal 3 2 4 4 2 3 2 2 6" xfId="13251"/>
    <cellStyle name="Normal 3 2 4 4 2 3 2 3" xfId="13252"/>
    <cellStyle name="Normal 3 2 4 4 2 3 2 3 2" xfId="13253"/>
    <cellStyle name="Normal 3 2 4 4 2 3 2 4" xfId="13254"/>
    <cellStyle name="Normal 3 2 4 4 2 3 2 5" xfId="13255"/>
    <cellStyle name="Normal 3 2 4 4 2 3 2 6" xfId="13256"/>
    <cellStyle name="Normal 3 2 4 4 2 3 2 7" xfId="13257"/>
    <cellStyle name="Normal 3 2 4 4 2 3 2 8" xfId="13258"/>
    <cellStyle name="Normal 3 2 4 4 2 3 3" xfId="13259"/>
    <cellStyle name="Normal 3 2 4 4 2 3 3 2" xfId="13260"/>
    <cellStyle name="Normal 3 2 4 4 2 3 3 3" xfId="13261"/>
    <cellStyle name="Normal 3 2 4 4 2 3 3 4" xfId="13262"/>
    <cellStyle name="Normal 3 2 4 4 2 3 3 5" xfId="13263"/>
    <cellStyle name="Normal 3 2 4 4 2 3 3 6" xfId="13264"/>
    <cellStyle name="Normal 3 2 4 4 2 3 4" xfId="13265"/>
    <cellStyle name="Normal 3 2 4 4 2 3 5" xfId="13266"/>
    <cellStyle name="Normal 3 2 4 4 2 3 6" xfId="13267"/>
    <cellStyle name="Normal 3 2 4 4 2 3 7" xfId="13268"/>
    <cellStyle name="Normal 3 2 4 4 2 3 8" xfId="13269"/>
    <cellStyle name="Normal 3 2 4 4 2 4" xfId="13270"/>
    <cellStyle name="Normal 3 2 4 4 2 4 2" xfId="13271"/>
    <cellStyle name="Normal 3 2 4 4 2 4 2 2" xfId="13272"/>
    <cellStyle name="Normal 3 2 4 4 2 4 2 2 2" xfId="13273"/>
    <cellStyle name="Normal 3 2 4 4 2 4 2 2 3" xfId="13274"/>
    <cellStyle name="Normal 3 2 4 4 2 4 2 2 4" xfId="13275"/>
    <cellStyle name="Normal 3 2 4 4 2 4 2 2 5" xfId="13276"/>
    <cellStyle name="Normal 3 2 4 4 2 4 2 2 6" xfId="13277"/>
    <cellStyle name="Normal 3 2 4 4 2 4 2 3" xfId="13278"/>
    <cellStyle name="Normal 3 2 4 4 2 4 2 3 2" xfId="13279"/>
    <cellStyle name="Normal 3 2 4 4 2 4 2 4" xfId="13280"/>
    <cellStyle name="Normal 3 2 4 4 2 4 2 5" xfId="13281"/>
    <cellStyle name="Normal 3 2 4 4 2 4 2 6" xfId="13282"/>
    <cellStyle name="Normal 3 2 4 4 2 4 2 7" xfId="13283"/>
    <cellStyle name="Normal 3 2 4 4 2 4 2 8" xfId="13284"/>
    <cellStyle name="Normal 3 2 4 4 2 4 3" xfId="13285"/>
    <cellStyle name="Normal 3 2 4 4 2 4 3 2" xfId="13286"/>
    <cellStyle name="Normal 3 2 4 4 2 4 3 3" xfId="13287"/>
    <cellStyle name="Normal 3 2 4 4 2 4 3 4" xfId="13288"/>
    <cellStyle name="Normal 3 2 4 4 2 4 3 5" xfId="13289"/>
    <cellStyle name="Normal 3 2 4 4 2 4 3 6" xfId="13290"/>
    <cellStyle name="Normal 3 2 4 4 2 4 4" xfId="13291"/>
    <cellStyle name="Normal 3 2 4 4 2 4 5" xfId="13292"/>
    <cellStyle name="Normal 3 2 4 4 2 4 6" xfId="13293"/>
    <cellStyle name="Normal 3 2 4 4 2 4 7" xfId="13294"/>
    <cellStyle name="Normal 3 2 4 4 2 4 8" xfId="13295"/>
    <cellStyle name="Normal 3 2 4 4 2 5" xfId="13296"/>
    <cellStyle name="Normal 3 2 4 4 2 5 2" xfId="13297"/>
    <cellStyle name="Normal 3 2 4 4 2 5 2 2" xfId="13298"/>
    <cellStyle name="Normal 3 2 4 4 2 5 2 2 2" xfId="13299"/>
    <cellStyle name="Normal 3 2 4 4 2 5 2 2 3" xfId="13300"/>
    <cellStyle name="Normal 3 2 4 4 2 5 2 2 4" xfId="13301"/>
    <cellStyle name="Normal 3 2 4 4 2 5 2 2 5" xfId="13302"/>
    <cellStyle name="Normal 3 2 4 4 2 5 2 2 6" xfId="13303"/>
    <cellStyle name="Normal 3 2 4 4 2 5 2 3" xfId="13304"/>
    <cellStyle name="Normal 3 2 4 4 2 5 2 3 2" xfId="13305"/>
    <cellStyle name="Normal 3 2 4 4 2 5 2 4" xfId="13306"/>
    <cellStyle name="Normal 3 2 4 4 2 5 2 5" xfId="13307"/>
    <cellStyle name="Normal 3 2 4 4 2 5 2 6" xfId="13308"/>
    <cellStyle name="Normal 3 2 4 4 2 5 2 7" xfId="13309"/>
    <cellStyle name="Normal 3 2 4 4 2 5 2 8" xfId="13310"/>
    <cellStyle name="Normal 3 2 4 4 2 5 3" xfId="13311"/>
    <cellStyle name="Normal 3 2 4 4 2 5 3 2" xfId="13312"/>
    <cellStyle name="Normal 3 2 4 4 2 5 3 3" xfId="13313"/>
    <cellStyle name="Normal 3 2 4 4 2 5 3 4" xfId="13314"/>
    <cellStyle name="Normal 3 2 4 4 2 5 3 5" xfId="13315"/>
    <cellStyle name="Normal 3 2 4 4 2 5 3 6" xfId="13316"/>
    <cellStyle name="Normal 3 2 4 4 2 5 4" xfId="13317"/>
    <cellStyle name="Normal 3 2 4 4 2 5 5" xfId="13318"/>
    <cellStyle name="Normal 3 2 4 4 2 5 6" xfId="13319"/>
    <cellStyle name="Normal 3 2 4 4 2 5 7" xfId="13320"/>
    <cellStyle name="Normal 3 2 4 4 2 5 8" xfId="13321"/>
    <cellStyle name="Normal 3 2 4 4 2 6" xfId="13322"/>
    <cellStyle name="Normal 3 2 4 4 2 6 2" xfId="13323"/>
    <cellStyle name="Normal 3 2 4 4 2 6 2 2" xfId="13324"/>
    <cellStyle name="Normal 3 2 4 4 2 6 2 3" xfId="13325"/>
    <cellStyle name="Normal 3 2 4 4 2 6 2 4" xfId="13326"/>
    <cellStyle name="Normal 3 2 4 4 2 6 2 5" xfId="13327"/>
    <cellStyle name="Normal 3 2 4 4 2 6 2 6" xfId="13328"/>
    <cellStyle name="Normal 3 2 4 4 2 6 3" xfId="13329"/>
    <cellStyle name="Normal 3 2 4 4 2 6 3 2" xfId="13330"/>
    <cellStyle name="Normal 3 2 4 4 2 6 4" xfId="13331"/>
    <cellStyle name="Normal 3 2 4 4 2 6 5" xfId="13332"/>
    <cellStyle name="Normal 3 2 4 4 2 6 6" xfId="13333"/>
    <cellStyle name="Normal 3 2 4 4 2 6 7" xfId="13334"/>
    <cellStyle name="Normal 3 2 4 4 2 6 8" xfId="13335"/>
    <cellStyle name="Normal 3 2 4 4 2 7" xfId="13336"/>
    <cellStyle name="Normal 3 2 4 4 2 7 2" xfId="13337"/>
    <cellStyle name="Normal 3 2 4 4 2 7 3" xfId="13338"/>
    <cellStyle name="Normal 3 2 4 4 2 7 4" xfId="13339"/>
    <cellStyle name="Normal 3 2 4 4 2 7 5" xfId="13340"/>
    <cellStyle name="Normal 3 2 4 4 2 7 6" xfId="13341"/>
    <cellStyle name="Normal 3 2 4 4 2 8" xfId="13342"/>
    <cellStyle name="Normal 3 2 4 4 2 9" xfId="13343"/>
    <cellStyle name="Normal 3 2 4 4 3" xfId="13344"/>
    <cellStyle name="Normal 3 2 4 4 3 2" xfId="13345"/>
    <cellStyle name="Normal 3 2 4 4 3 2 2" xfId="13346"/>
    <cellStyle name="Normal 3 2 4 4 3 2 2 2" xfId="13347"/>
    <cellStyle name="Normal 3 2 4 4 3 2 2 3" xfId="13348"/>
    <cellStyle name="Normal 3 2 4 4 3 2 2 4" xfId="13349"/>
    <cellStyle name="Normal 3 2 4 4 3 2 2 5" xfId="13350"/>
    <cellStyle name="Normal 3 2 4 4 3 2 2 6" xfId="13351"/>
    <cellStyle name="Normal 3 2 4 4 3 2 3" xfId="13352"/>
    <cellStyle name="Normal 3 2 4 4 3 2 3 2" xfId="13353"/>
    <cellStyle name="Normal 3 2 4 4 3 2 4" xfId="13354"/>
    <cellStyle name="Normal 3 2 4 4 3 2 5" xfId="13355"/>
    <cellStyle name="Normal 3 2 4 4 3 2 6" xfId="13356"/>
    <cellStyle name="Normal 3 2 4 4 3 2 7" xfId="13357"/>
    <cellStyle name="Normal 3 2 4 4 3 2 8" xfId="13358"/>
    <cellStyle name="Normal 3 2 4 4 3 3" xfId="13359"/>
    <cellStyle name="Normal 3 2 4 4 3 3 2" xfId="13360"/>
    <cellStyle name="Normal 3 2 4 4 3 3 3" xfId="13361"/>
    <cellStyle name="Normal 3 2 4 4 3 3 4" xfId="13362"/>
    <cellStyle name="Normal 3 2 4 4 3 3 5" xfId="13363"/>
    <cellStyle name="Normal 3 2 4 4 3 3 6" xfId="13364"/>
    <cellStyle name="Normal 3 2 4 4 3 4" xfId="13365"/>
    <cellStyle name="Normal 3 2 4 4 3 5" xfId="13366"/>
    <cellStyle name="Normal 3 2 4 4 3 6" xfId="13367"/>
    <cellStyle name="Normal 3 2 4 4 3 7" xfId="13368"/>
    <cellStyle name="Normal 3 2 4 4 3 8" xfId="13369"/>
    <cellStyle name="Normal 3 2 4 4 4" xfId="13370"/>
    <cellStyle name="Normal 3 2 4 4 4 2" xfId="13371"/>
    <cellStyle name="Normal 3 2 4 4 4 2 2" xfId="13372"/>
    <cellStyle name="Normal 3 2 4 4 4 2 2 2" xfId="13373"/>
    <cellStyle name="Normal 3 2 4 4 4 2 2 3" xfId="13374"/>
    <cellStyle name="Normal 3 2 4 4 4 2 2 4" xfId="13375"/>
    <cellStyle name="Normal 3 2 4 4 4 2 2 5" xfId="13376"/>
    <cellStyle name="Normal 3 2 4 4 4 2 2 6" xfId="13377"/>
    <cellStyle name="Normal 3 2 4 4 4 2 3" xfId="13378"/>
    <cellStyle name="Normal 3 2 4 4 4 2 3 2" xfId="13379"/>
    <cellStyle name="Normal 3 2 4 4 4 2 4" xfId="13380"/>
    <cellStyle name="Normal 3 2 4 4 4 2 5" xfId="13381"/>
    <cellStyle name="Normal 3 2 4 4 4 2 6" xfId="13382"/>
    <cellStyle name="Normal 3 2 4 4 4 2 7" xfId="13383"/>
    <cellStyle name="Normal 3 2 4 4 4 2 8" xfId="13384"/>
    <cellStyle name="Normal 3 2 4 4 4 3" xfId="13385"/>
    <cellStyle name="Normal 3 2 4 4 4 3 2" xfId="13386"/>
    <cellStyle name="Normal 3 2 4 4 4 3 3" xfId="13387"/>
    <cellStyle name="Normal 3 2 4 4 4 3 4" xfId="13388"/>
    <cellStyle name="Normal 3 2 4 4 4 3 5" xfId="13389"/>
    <cellStyle name="Normal 3 2 4 4 4 3 6" xfId="13390"/>
    <cellStyle name="Normal 3 2 4 4 4 4" xfId="13391"/>
    <cellStyle name="Normal 3 2 4 4 4 5" xfId="13392"/>
    <cellStyle name="Normal 3 2 4 4 4 6" xfId="13393"/>
    <cellStyle name="Normal 3 2 4 4 4 7" xfId="13394"/>
    <cellStyle name="Normal 3 2 4 4 4 8" xfId="13395"/>
    <cellStyle name="Normal 3 2 4 4 5" xfId="13396"/>
    <cellStyle name="Normal 3 2 4 4 5 2" xfId="13397"/>
    <cellStyle name="Normal 3 2 4 4 5 2 2" xfId="13398"/>
    <cellStyle name="Normal 3 2 4 4 5 2 2 2" xfId="13399"/>
    <cellStyle name="Normal 3 2 4 4 5 2 2 3" xfId="13400"/>
    <cellStyle name="Normal 3 2 4 4 5 2 2 4" xfId="13401"/>
    <cellStyle name="Normal 3 2 4 4 5 2 2 5" xfId="13402"/>
    <cellStyle name="Normal 3 2 4 4 5 2 2 6" xfId="13403"/>
    <cellStyle name="Normal 3 2 4 4 5 2 3" xfId="13404"/>
    <cellStyle name="Normal 3 2 4 4 5 2 3 2" xfId="13405"/>
    <cellStyle name="Normal 3 2 4 4 5 2 4" xfId="13406"/>
    <cellStyle name="Normal 3 2 4 4 5 2 5" xfId="13407"/>
    <cellStyle name="Normal 3 2 4 4 5 2 6" xfId="13408"/>
    <cellStyle name="Normal 3 2 4 4 5 2 7" xfId="13409"/>
    <cellStyle name="Normal 3 2 4 4 5 2 8" xfId="13410"/>
    <cellStyle name="Normal 3 2 4 4 5 3" xfId="13411"/>
    <cellStyle name="Normal 3 2 4 4 5 3 2" xfId="13412"/>
    <cellStyle name="Normal 3 2 4 4 5 3 3" xfId="13413"/>
    <cellStyle name="Normal 3 2 4 4 5 3 4" xfId="13414"/>
    <cellStyle name="Normal 3 2 4 4 5 3 5" xfId="13415"/>
    <cellStyle name="Normal 3 2 4 4 5 3 6" xfId="13416"/>
    <cellStyle name="Normal 3 2 4 4 5 4" xfId="13417"/>
    <cellStyle name="Normal 3 2 4 4 5 5" xfId="13418"/>
    <cellStyle name="Normal 3 2 4 4 5 6" xfId="13419"/>
    <cellStyle name="Normal 3 2 4 4 5 7" xfId="13420"/>
    <cellStyle name="Normal 3 2 4 4 5 8" xfId="13421"/>
    <cellStyle name="Normal 3 2 4 4 6" xfId="13422"/>
    <cellStyle name="Normal 3 2 4 4 6 2" xfId="13423"/>
    <cellStyle name="Normal 3 2 4 4 6 2 2" xfId="13424"/>
    <cellStyle name="Normal 3 2 4 4 6 2 2 2" xfId="13425"/>
    <cellStyle name="Normal 3 2 4 4 6 2 2 3" xfId="13426"/>
    <cellStyle name="Normal 3 2 4 4 6 2 2 4" xfId="13427"/>
    <cellStyle name="Normal 3 2 4 4 6 2 2 5" xfId="13428"/>
    <cellStyle name="Normal 3 2 4 4 6 2 2 6" xfId="13429"/>
    <cellStyle name="Normal 3 2 4 4 6 2 3" xfId="13430"/>
    <cellStyle name="Normal 3 2 4 4 6 2 3 2" xfId="13431"/>
    <cellStyle name="Normal 3 2 4 4 6 2 4" xfId="13432"/>
    <cellStyle name="Normal 3 2 4 4 6 2 5" xfId="13433"/>
    <cellStyle name="Normal 3 2 4 4 6 2 6" xfId="13434"/>
    <cellStyle name="Normal 3 2 4 4 6 2 7" xfId="13435"/>
    <cellStyle name="Normal 3 2 4 4 6 2 8" xfId="13436"/>
    <cellStyle name="Normal 3 2 4 4 6 3" xfId="13437"/>
    <cellStyle name="Normal 3 2 4 4 6 3 2" xfId="13438"/>
    <cellStyle name="Normal 3 2 4 4 6 3 3" xfId="13439"/>
    <cellStyle name="Normal 3 2 4 4 6 3 4" xfId="13440"/>
    <cellStyle name="Normal 3 2 4 4 6 3 5" xfId="13441"/>
    <cellStyle name="Normal 3 2 4 4 6 3 6" xfId="13442"/>
    <cellStyle name="Normal 3 2 4 4 6 4" xfId="13443"/>
    <cellStyle name="Normal 3 2 4 4 6 5" xfId="13444"/>
    <cellStyle name="Normal 3 2 4 4 6 6" xfId="13445"/>
    <cellStyle name="Normal 3 2 4 4 6 7" xfId="13446"/>
    <cellStyle name="Normal 3 2 4 4 6 8" xfId="13447"/>
    <cellStyle name="Normal 3 2 4 4 7" xfId="13448"/>
    <cellStyle name="Normal 3 2 4 4 7 2" xfId="13449"/>
    <cellStyle name="Normal 3 2 4 4 7 2 2" xfId="13450"/>
    <cellStyle name="Normal 3 2 4 4 7 2 3" xfId="13451"/>
    <cellStyle name="Normal 3 2 4 4 7 2 4" xfId="13452"/>
    <cellStyle name="Normal 3 2 4 4 7 2 5" xfId="13453"/>
    <cellStyle name="Normal 3 2 4 4 7 2 6" xfId="13454"/>
    <cellStyle name="Normal 3 2 4 4 7 3" xfId="13455"/>
    <cellStyle name="Normal 3 2 4 4 7 3 2" xfId="13456"/>
    <cellStyle name="Normal 3 2 4 4 7 4" xfId="13457"/>
    <cellStyle name="Normal 3 2 4 4 7 5" xfId="13458"/>
    <cellStyle name="Normal 3 2 4 4 7 6" xfId="13459"/>
    <cellStyle name="Normal 3 2 4 4 7 7" xfId="13460"/>
    <cellStyle name="Normal 3 2 4 4 7 8" xfId="13461"/>
    <cellStyle name="Normal 3 2 4 4 8" xfId="13462"/>
    <cellStyle name="Normal 3 2 4 4 8 2" xfId="13463"/>
    <cellStyle name="Normal 3 2 4 4 8 3" xfId="13464"/>
    <cellStyle name="Normal 3 2 4 4 8 4" xfId="13465"/>
    <cellStyle name="Normal 3 2 4 4 8 5" xfId="13466"/>
    <cellStyle name="Normal 3 2 4 4 8 6" xfId="13467"/>
    <cellStyle name="Normal 3 2 4 4 9" xfId="13468"/>
    <cellStyle name="Normal 3 2 4 5" xfId="13469"/>
    <cellStyle name="Normal 3 2 4 5 10" xfId="13470"/>
    <cellStyle name="Normal 3 2 4 5 11" xfId="13471"/>
    <cellStyle name="Normal 3 2 4 5 12" xfId="13472"/>
    <cellStyle name="Normal 3 2 4 5 13" xfId="13473"/>
    <cellStyle name="Normal 3 2 4 5 2" xfId="13474"/>
    <cellStyle name="Normal 3 2 4 5 2 10" xfId="13475"/>
    <cellStyle name="Normal 3 2 4 5 2 11" xfId="13476"/>
    <cellStyle name="Normal 3 2 4 5 2 12" xfId="13477"/>
    <cellStyle name="Normal 3 2 4 5 2 2" xfId="13478"/>
    <cellStyle name="Normal 3 2 4 5 2 2 2" xfId="13479"/>
    <cellStyle name="Normal 3 2 4 5 2 2 2 2" xfId="13480"/>
    <cellStyle name="Normal 3 2 4 5 2 2 2 2 2" xfId="13481"/>
    <cellStyle name="Normal 3 2 4 5 2 2 2 2 3" xfId="13482"/>
    <cellStyle name="Normal 3 2 4 5 2 2 2 2 4" xfId="13483"/>
    <cellStyle name="Normal 3 2 4 5 2 2 2 2 5" xfId="13484"/>
    <cellStyle name="Normal 3 2 4 5 2 2 2 2 6" xfId="13485"/>
    <cellStyle name="Normal 3 2 4 5 2 2 2 3" xfId="13486"/>
    <cellStyle name="Normal 3 2 4 5 2 2 2 3 2" xfId="13487"/>
    <cellStyle name="Normal 3 2 4 5 2 2 2 4" xfId="13488"/>
    <cellStyle name="Normal 3 2 4 5 2 2 2 5" xfId="13489"/>
    <cellStyle name="Normal 3 2 4 5 2 2 2 6" xfId="13490"/>
    <cellStyle name="Normal 3 2 4 5 2 2 2 7" xfId="13491"/>
    <cellStyle name="Normal 3 2 4 5 2 2 2 8" xfId="13492"/>
    <cellStyle name="Normal 3 2 4 5 2 2 3" xfId="13493"/>
    <cellStyle name="Normal 3 2 4 5 2 2 3 2" xfId="13494"/>
    <cellStyle name="Normal 3 2 4 5 2 2 3 3" xfId="13495"/>
    <cellStyle name="Normal 3 2 4 5 2 2 3 4" xfId="13496"/>
    <cellStyle name="Normal 3 2 4 5 2 2 3 5" xfId="13497"/>
    <cellStyle name="Normal 3 2 4 5 2 2 3 6" xfId="13498"/>
    <cellStyle name="Normal 3 2 4 5 2 2 4" xfId="13499"/>
    <cellStyle name="Normal 3 2 4 5 2 2 5" xfId="13500"/>
    <cellStyle name="Normal 3 2 4 5 2 2 6" xfId="13501"/>
    <cellStyle name="Normal 3 2 4 5 2 2 7" xfId="13502"/>
    <cellStyle name="Normal 3 2 4 5 2 2 8" xfId="13503"/>
    <cellStyle name="Normal 3 2 4 5 2 3" xfId="13504"/>
    <cellStyle name="Normal 3 2 4 5 2 3 2" xfId="13505"/>
    <cellStyle name="Normal 3 2 4 5 2 3 2 2" xfId="13506"/>
    <cellStyle name="Normal 3 2 4 5 2 3 2 2 2" xfId="13507"/>
    <cellStyle name="Normal 3 2 4 5 2 3 2 2 3" xfId="13508"/>
    <cellStyle name="Normal 3 2 4 5 2 3 2 2 4" xfId="13509"/>
    <cellStyle name="Normal 3 2 4 5 2 3 2 2 5" xfId="13510"/>
    <cellStyle name="Normal 3 2 4 5 2 3 2 2 6" xfId="13511"/>
    <cellStyle name="Normal 3 2 4 5 2 3 2 3" xfId="13512"/>
    <cellStyle name="Normal 3 2 4 5 2 3 2 3 2" xfId="13513"/>
    <cellStyle name="Normal 3 2 4 5 2 3 2 4" xfId="13514"/>
    <cellStyle name="Normal 3 2 4 5 2 3 2 5" xfId="13515"/>
    <cellStyle name="Normal 3 2 4 5 2 3 2 6" xfId="13516"/>
    <cellStyle name="Normal 3 2 4 5 2 3 2 7" xfId="13517"/>
    <cellStyle name="Normal 3 2 4 5 2 3 2 8" xfId="13518"/>
    <cellStyle name="Normal 3 2 4 5 2 3 3" xfId="13519"/>
    <cellStyle name="Normal 3 2 4 5 2 3 3 2" xfId="13520"/>
    <cellStyle name="Normal 3 2 4 5 2 3 3 3" xfId="13521"/>
    <cellStyle name="Normal 3 2 4 5 2 3 3 4" xfId="13522"/>
    <cellStyle name="Normal 3 2 4 5 2 3 3 5" xfId="13523"/>
    <cellStyle name="Normal 3 2 4 5 2 3 3 6" xfId="13524"/>
    <cellStyle name="Normal 3 2 4 5 2 3 4" xfId="13525"/>
    <cellStyle name="Normal 3 2 4 5 2 3 5" xfId="13526"/>
    <cellStyle name="Normal 3 2 4 5 2 3 6" xfId="13527"/>
    <cellStyle name="Normal 3 2 4 5 2 3 7" xfId="13528"/>
    <cellStyle name="Normal 3 2 4 5 2 3 8" xfId="13529"/>
    <cellStyle name="Normal 3 2 4 5 2 4" xfId="13530"/>
    <cellStyle name="Normal 3 2 4 5 2 4 2" xfId="13531"/>
    <cellStyle name="Normal 3 2 4 5 2 4 2 2" xfId="13532"/>
    <cellStyle name="Normal 3 2 4 5 2 4 2 2 2" xfId="13533"/>
    <cellStyle name="Normal 3 2 4 5 2 4 2 2 3" xfId="13534"/>
    <cellStyle name="Normal 3 2 4 5 2 4 2 2 4" xfId="13535"/>
    <cellStyle name="Normal 3 2 4 5 2 4 2 2 5" xfId="13536"/>
    <cellStyle name="Normal 3 2 4 5 2 4 2 2 6" xfId="13537"/>
    <cellStyle name="Normal 3 2 4 5 2 4 2 3" xfId="13538"/>
    <cellStyle name="Normal 3 2 4 5 2 4 2 3 2" xfId="13539"/>
    <cellStyle name="Normal 3 2 4 5 2 4 2 4" xfId="13540"/>
    <cellStyle name="Normal 3 2 4 5 2 4 2 5" xfId="13541"/>
    <cellStyle name="Normal 3 2 4 5 2 4 2 6" xfId="13542"/>
    <cellStyle name="Normal 3 2 4 5 2 4 2 7" xfId="13543"/>
    <cellStyle name="Normal 3 2 4 5 2 4 2 8" xfId="13544"/>
    <cellStyle name="Normal 3 2 4 5 2 4 3" xfId="13545"/>
    <cellStyle name="Normal 3 2 4 5 2 4 3 2" xfId="13546"/>
    <cellStyle name="Normal 3 2 4 5 2 4 3 3" xfId="13547"/>
    <cellStyle name="Normal 3 2 4 5 2 4 3 4" xfId="13548"/>
    <cellStyle name="Normal 3 2 4 5 2 4 3 5" xfId="13549"/>
    <cellStyle name="Normal 3 2 4 5 2 4 3 6" xfId="13550"/>
    <cellStyle name="Normal 3 2 4 5 2 4 4" xfId="13551"/>
    <cellStyle name="Normal 3 2 4 5 2 4 5" xfId="13552"/>
    <cellStyle name="Normal 3 2 4 5 2 4 6" xfId="13553"/>
    <cellStyle name="Normal 3 2 4 5 2 4 7" xfId="13554"/>
    <cellStyle name="Normal 3 2 4 5 2 4 8" xfId="13555"/>
    <cellStyle name="Normal 3 2 4 5 2 5" xfId="13556"/>
    <cellStyle name="Normal 3 2 4 5 2 5 2" xfId="13557"/>
    <cellStyle name="Normal 3 2 4 5 2 5 2 2" xfId="13558"/>
    <cellStyle name="Normal 3 2 4 5 2 5 2 2 2" xfId="13559"/>
    <cellStyle name="Normal 3 2 4 5 2 5 2 2 3" xfId="13560"/>
    <cellStyle name="Normal 3 2 4 5 2 5 2 2 4" xfId="13561"/>
    <cellStyle name="Normal 3 2 4 5 2 5 2 2 5" xfId="13562"/>
    <cellStyle name="Normal 3 2 4 5 2 5 2 2 6" xfId="13563"/>
    <cellStyle name="Normal 3 2 4 5 2 5 2 3" xfId="13564"/>
    <cellStyle name="Normal 3 2 4 5 2 5 2 3 2" xfId="13565"/>
    <cellStyle name="Normal 3 2 4 5 2 5 2 4" xfId="13566"/>
    <cellStyle name="Normal 3 2 4 5 2 5 2 5" xfId="13567"/>
    <cellStyle name="Normal 3 2 4 5 2 5 2 6" xfId="13568"/>
    <cellStyle name="Normal 3 2 4 5 2 5 2 7" xfId="13569"/>
    <cellStyle name="Normal 3 2 4 5 2 5 2 8" xfId="13570"/>
    <cellStyle name="Normal 3 2 4 5 2 5 3" xfId="13571"/>
    <cellStyle name="Normal 3 2 4 5 2 5 3 2" xfId="13572"/>
    <cellStyle name="Normal 3 2 4 5 2 5 3 3" xfId="13573"/>
    <cellStyle name="Normal 3 2 4 5 2 5 3 4" xfId="13574"/>
    <cellStyle name="Normal 3 2 4 5 2 5 3 5" xfId="13575"/>
    <cellStyle name="Normal 3 2 4 5 2 5 3 6" xfId="13576"/>
    <cellStyle name="Normal 3 2 4 5 2 5 4" xfId="13577"/>
    <cellStyle name="Normal 3 2 4 5 2 5 5" xfId="13578"/>
    <cellStyle name="Normal 3 2 4 5 2 5 6" xfId="13579"/>
    <cellStyle name="Normal 3 2 4 5 2 5 7" xfId="13580"/>
    <cellStyle name="Normal 3 2 4 5 2 5 8" xfId="13581"/>
    <cellStyle name="Normal 3 2 4 5 2 6" xfId="13582"/>
    <cellStyle name="Normal 3 2 4 5 2 6 2" xfId="13583"/>
    <cellStyle name="Normal 3 2 4 5 2 6 2 2" xfId="13584"/>
    <cellStyle name="Normal 3 2 4 5 2 6 2 3" xfId="13585"/>
    <cellStyle name="Normal 3 2 4 5 2 6 2 4" xfId="13586"/>
    <cellStyle name="Normal 3 2 4 5 2 6 2 5" xfId="13587"/>
    <cellStyle name="Normal 3 2 4 5 2 6 2 6" xfId="13588"/>
    <cellStyle name="Normal 3 2 4 5 2 6 3" xfId="13589"/>
    <cellStyle name="Normal 3 2 4 5 2 6 3 2" xfId="13590"/>
    <cellStyle name="Normal 3 2 4 5 2 6 4" xfId="13591"/>
    <cellStyle name="Normal 3 2 4 5 2 6 5" xfId="13592"/>
    <cellStyle name="Normal 3 2 4 5 2 6 6" xfId="13593"/>
    <cellStyle name="Normal 3 2 4 5 2 6 7" xfId="13594"/>
    <cellStyle name="Normal 3 2 4 5 2 6 8" xfId="13595"/>
    <cellStyle name="Normal 3 2 4 5 2 7" xfId="13596"/>
    <cellStyle name="Normal 3 2 4 5 2 7 2" xfId="13597"/>
    <cellStyle name="Normal 3 2 4 5 2 7 3" xfId="13598"/>
    <cellStyle name="Normal 3 2 4 5 2 7 4" xfId="13599"/>
    <cellStyle name="Normal 3 2 4 5 2 7 5" xfId="13600"/>
    <cellStyle name="Normal 3 2 4 5 2 7 6" xfId="13601"/>
    <cellStyle name="Normal 3 2 4 5 2 8" xfId="13602"/>
    <cellStyle name="Normal 3 2 4 5 2 9" xfId="13603"/>
    <cellStyle name="Normal 3 2 4 5 3" xfId="13604"/>
    <cellStyle name="Normal 3 2 4 5 3 2" xfId="13605"/>
    <cellStyle name="Normal 3 2 4 5 3 2 2" xfId="13606"/>
    <cellStyle name="Normal 3 2 4 5 3 2 2 2" xfId="13607"/>
    <cellStyle name="Normal 3 2 4 5 3 2 2 3" xfId="13608"/>
    <cellStyle name="Normal 3 2 4 5 3 2 2 4" xfId="13609"/>
    <cellStyle name="Normal 3 2 4 5 3 2 2 5" xfId="13610"/>
    <cellStyle name="Normal 3 2 4 5 3 2 2 6" xfId="13611"/>
    <cellStyle name="Normal 3 2 4 5 3 2 3" xfId="13612"/>
    <cellStyle name="Normal 3 2 4 5 3 2 3 2" xfId="13613"/>
    <cellStyle name="Normal 3 2 4 5 3 2 4" xfId="13614"/>
    <cellStyle name="Normal 3 2 4 5 3 2 5" xfId="13615"/>
    <cellStyle name="Normal 3 2 4 5 3 2 6" xfId="13616"/>
    <cellStyle name="Normal 3 2 4 5 3 2 7" xfId="13617"/>
    <cellStyle name="Normal 3 2 4 5 3 2 8" xfId="13618"/>
    <cellStyle name="Normal 3 2 4 5 3 3" xfId="13619"/>
    <cellStyle name="Normal 3 2 4 5 3 3 2" xfId="13620"/>
    <cellStyle name="Normal 3 2 4 5 3 3 3" xfId="13621"/>
    <cellStyle name="Normal 3 2 4 5 3 3 4" xfId="13622"/>
    <cellStyle name="Normal 3 2 4 5 3 3 5" xfId="13623"/>
    <cellStyle name="Normal 3 2 4 5 3 3 6" xfId="13624"/>
    <cellStyle name="Normal 3 2 4 5 3 4" xfId="13625"/>
    <cellStyle name="Normal 3 2 4 5 3 5" xfId="13626"/>
    <cellStyle name="Normal 3 2 4 5 3 6" xfId="13627"/>
    <cellStyle name="Normal 3 2 4 5 3 7" xfId="13628"/>
    <cellStyle name="Normal 3 2 4 5 3 8" xfId="13629"/>
    <cellStyle name="Normal 3 2 4 5 4" xfId="13630"/>
    <cellStyle name="Normal 3 2 4 5 4 2" xfId="13631"/>
    <cellStyle name="Normal 3 2 4 5 4 2 2" xfId="13632"/>
    <cellStyle name="Normal 3 2 4 5 4 2 2 2" xfId="13633"/>
    <cellStyle name="Normal 3 2 4 5 4 2 2 3" xfId="13634"/>
    <cellStyle name="Normal 3 2 4 5 4 2 2 4" xfId="13635"/>
    <cellStyle name="Normal 3 2 4 5 4 2 2 5" xfId="13636"/>
    <cellStyle name="Normal 3 2 4 5 4 2 2 6" xfId="13637"/>
    <cellStyle name="Normal 3 2 4 5 4 2 3" xfId="13638"/>
    <cellStyle name="Normal 3 2 4 5 4 2 3 2" xfId="13639"/>
    <cellStyle name="Normal 3 2 4 5 4 2 4" xfId="13640"/>
    <cellStyle name="Normal 3 2 4 5 4 2 5" xfId="13641"/>
    <cellStyle name="Normal 3 2 4 5 4 2 6" xfId="13642"/>
    <cellStyle name="Normal 3 2 4 5 4 2 7" xfId="13643"/>
    <cellStyle name="Normal 3 2 4 5 4 2 8" xfId="13644"/>
    <cellStyle name="Normal 3 2 4 5 4 3" xfId="13645"/>
    <cellStyle name="Normal 3 2 4 5 4 3 2" xfId="13646"/>
    <cellStyle name="Normal 3 2 4 5 4 3 3" xfId="13647"/>
    <cellStyle name="Normal 3 2 4 5 4 3 4" xfId="13648"/>
    <cellStyle name="Normal 3 2 4 5 4 3 5" xfId="13649"/>
    <cellStyle name="Normal 3 2 4 5 4 3 6" xfId="13650"/>
    <cellStyle name="Normal 3 2 4 5 4 4" xfId="13651"/>
    <cellStyle name="Normal 3 2 4 5 4 5" xfId="13652"/>
    <cellStyle name="Normal 3 2 4 5 4 6" xfId="13653"/>
    <cellStyle name="Normal 3 2 4 5 4 7" xfId="13654"/>
    <cellStyle name="Normal 3 2 4 5 4 8" xfId="13655"/>
    <cellStyle name="Normal 3 2 4 5 5" xfId="13656"/>
    <cellStyle name="Normal 3 2 4 5 5 2" xfId="13657"/>
    <cellStyle name="Normal 3 2 4 5 5 2 2" xfId="13658"/>
    <cellStyle name="Normal 3 2 4 5 5 2 2 2" xfId="13659"/>
    <cellStyle name="Normal 3 2 4 5 5 2 2 3" xfId="13660"/>
    <cellStyle name="Normal 3 2 4 5 5 2 2 4" xfId="13661"/>
    <cellStyle name="Normal 3 2 4 5 5 2 2 5" xfId="13662"/>
    <cellStyle name="Normal 3 2 4 5 5 2 2 6" xfId="13663"/>
    <cellStyle name="Normal 3 2 4 5 5 2 3" xfId="13664"/>
    <cellStyle name="Normal 3 2 4 5 5 2 3 2" xfId="13665"/>
    <cellStyle name="Normal 3 2 4 5 5 2 4" xfId="13666"/>
    <cellStyle name="Normal 3 2 4 5 5 2 5" xfId="13667"/>
    <cellStyle name="Normal 3 2 4 5 5 2 6" xfId="13668"/>
    <cellStyle name="Normal 3 2 4 5 5 2 7" xfId="13669"/>
    <cellStyle name="Normal 3 2 4 5 5 2 8" xfId="13670"/>
    <cellStyle name="Normal 3 2 4 5 5 3" xfId="13671"/>
    <cellStyle name="Normal 3 2 4 5 5 3 2" xfId="13672"/>
    <cellStyle name="Normal 3 2 4 5 5 3 3" xfId="13673"/>
    <cellStyle name="Normal 3 2 4 5 5 3 4" xfId="13674"/>
    <cellStyle name="Normal 3 2 4 5 5 3 5" xfId="13675"/>
    <cellStyle name="Normal 3 2 4 5 5 3 6" xfId="13676"/>
    <cellStyle name="Normal 3 2 4 5 5 4" xfId="13677"/>
    <cellStyle name="Normal 3 2 4 5 5 5" xfId="13678"/>
    <cellStyle name="Normal 3 2 4 5 5 6" xfId="13679"/>
    <cellStyle name="Normal 3 2 4 5 5 7" xfId="13680"/>
    <cellStyle name="Normal 3 2 4 5 5 8" xfId="13681"/>
    <cellStyle name="Normal 3 2 4 5 6" xfId="13682"/>
    <cellStyle name="Normal 3 2 4 5 6 2" xfId="13683"/>
    <cellStyle name="Normal 3 2 4 5 6 2 2" xfId="13684"/>
    <cellStyle name="Normal 3 2 4 5 6 2 2 2" xfId="13685"/>
    <cellStyle name="Normal 3 2 4 5 6 2 2 3" xfId="13686"/>
    <cellStyle name="Normal 3 2 4 5 6 2 2 4" xfId="13687"/>
    <cellStyle name="Normal 3 2 4 5 6 2 2 5" xfId="13688"/>
    <cellStyle name="Normal 3 2 4 5 6 2 2 6" xfId="13689"/>
    <cellStyle name="Normal 3 2 4 5 6 2 3" xfId="13690"/>
    <cellStyle name="Normal 3 2 4 5 6 2 3 2" xfId="13691"/>
    <cellStyle name="Normal 3 2 4 5 6 2 4" xfId="13692"/>
    <cellStyle name="Normal 3 2 4 5 6 2 5" xfId="13693"/>
    <cellStyle name="Normal 3 2 4 5 6 2 6" xfId="13694"/>
    <cellStyle name="Normal 3 2 4 5 6 2 7" xfId="13695"/>
    <cellStyle name="Normal 3 2 4 5 6 2 8" xfId="13696"/>
    <cellStyle name="Normal 3 2 4 5 6 3" xfId="13697"/>
    <cellStyle name="Normal 3 2 4 5 6 3 2" xfId="13698"/>
    <cellStyle name="Normal 3 2 4 5 6 3 3" xfId="13699"/>
    <cellStyle name="Normal 3 2 4 5 6 3 4" xfId="13700"/>
    <cellStyle name="Normal 3 2 4 5 6 3 5" xfId="13701"/>
    <cellStyle name="Normal 3 2 4 5 6 3 6" xfId="13702"/>
    <cellStyle name="Normal 3 2 4 5 6 4" xfId="13703"/>
    <cellStyle name="Normal 3 2 4 5 6 5" xfId="13704"/>
    <cellStyle name="Normal 3 2 4 5 6 6" xfId="13705"/>
    <cellStyle name="Normal 3 2 4 5 6 7" xfId="13706"/>
    <cellStyle name="Normal 3 2 4 5 6 8" xfId="13707"/>
    <cellStyle name="Normal 3 2 4 5 7" xfId="13708"/>
    <cellStyle name="Normal 3 2 4 5 7 2" xfId="13709"/>
    <cellStyle name="Normal 3 2 4 5 7 2 2" xfId="13710"/>
    <cellStyle name="Normal 3 2 4 5 7 2 3" xfId="13711"/>
    <cellStyle name="Normal 3 2 4 5 7 2 4" xfId="13712"/>
    <cellStyle name="Normal 3 2 4 5 7 2 5" xfId="13713"/>
    <cellStyle name="Normal 3 2 4 5 7 2 6" xfId="13714"/>
    <cellStyle name="Normal 3 2 4 5 7 3" xfId="13715"/>
    <cellStyle name="Normal 3 2 4 5 7 3 2" xfId="13716"/>
    <cellStyle name="Normal 3 2 4 5 7 4" xfId="13717"/>
    <cellStyle name="Normal 3 2 4 5 7 5" xfId="13718"/>
    <cellStyle name="Normal 3 2 4 5 7 6" xfId="13719"/>
    <cellStyle name="Normal 3 2 4 5 7 7" xfId="13720"/>
    <cellStyle name="Normal 3 2 4 5 7 8" xfId="13721"/>
    <cellStyle name="Normal 3 2 4 5 8" xfId="13722"/>
    <cellStyle name="Normal 3 2 4 5 8 2" xfId="13723"/>
    <cellStyle name="Normal 3 2 4 5 8 3" xfId="13724"/>
    <cellStyle name="Normal 3 2 4 5 8 4" xfId="13725"/>
    <cellStyle name="Normal 3 2 4 5 8 5" xfId="13726"/>
    <cellStyle name="Normal 3 2 4 5 8 6" xfId="13727"/>
    <cellStyle name="Normal 3 2 4 5 9" xfId="13728"/>
    <cellStyle name="Normal 3 2 4 6" xfId="13729"/>
    <cellStyle name="Normal 3 2 4 6 10" xfId="13730"/>
    <cellStyle name="Normal 3 2 4 6 11" xfId="13731"/>
    <cellStyle name="Normal 3 2 4 6 12" xfId="13732"/>
    <cellStyle name="Normal 3 2 4 6 2" xfId="13733"/>
    <cellStyle name="Normal 3 2 4 6 2 2" xfId="13734"/>
    <cellStyle name="Normal 3 2 4 6 2 2 2" xfId="13735"/>
    <cellStyle name="Normal 3 2 4 6 2 2 2 2" xfId="13736"/>
    <cellStyle name="Normal 3 2 4 6 2 2 2 3" xfId="13737"/>
    <cellStyle name="Normal 3 2 4 6 2 2 2 4" xfId="13738"/>
    <cellStyle name="Normal 3 2 4 6 2 2 2 5" xfId="13739"/>
    <cellStyle name="Normal 3 2 4 6 2 2 2 6" xfId="13740"/>
    <cellStyle name="Normal 3 2 4 6 2 2 3" xfId="13741"/>
    <cellStyle name="Normal 3 2 4 6 2 2 3 2" xfId="13742"/>
    <cellStyle name="Normal 3 2 4 6 2 2 4" xfId="13743"/>
    <cellStyle name="Normal 3 2 4 6 2 2 5" xfId="13744"/>
    <cellStyle name="Normal 3 2 4 6 2 2 6" xfId="13745"/>
    <cellStyle name="Normal 3 2 4 6 2 2 7" xfId="13746"/>
    <cellStyle name="Normal 3 2 4 6 2 2 8" xfId="13747"/>
    <cellStyle name="Normal 3 2 4 6 2 3" xfId="13748"/>
    <cellStyle name="Normal 3 2 4 6 2 3 2" xfId="13749"/>
    <cellStyle name="Normal 3 2 4 6 2 3 3" xfId="13750"/>
    <cellStyle name="Normal 3 2 4 6 2 3 4" xfId="13751"/>
    <cellStyle name="Normal 3 2 4 6 2 3 5" xfId="13752"/>
    <cellStyle name="Normal 3 2 4 6 2 3 6" xfId="13753"/>
    <cellStyle name="Normal 3 2 4 6 2 4" xfId="13754"/>
    <cellStyle name="Normal 3 2 4 6 2 5" xfId="13755"/>
    <cellStyle name="Normal 3 2 4 6 2 6" xfId="13756"/>
    <cellStyle name="Normal 3 2 4 6 2 7" xfId="13757"/>
    <cellStyle name="Normal 3 2 4 6 2 8" xfId="13758"/>
    <cellStyle name="Normal 3 2 4 6 3" xfId="13759"/>
    <cellStyle name="Normal 3 2 4 6 3 2" xfId="13760"/>
    <cellStyle name="Normal 3 2 4 6 3 2 2" xfId="13761"/>
    <cellStyle name="Normal 3 2 4 6 3 2 2 2" xfId="13762"/>
    <cellStyle name="Normal 3 2 4 6 3 2 2 3" xfId="13763"/>
    <cellStyle name="Normal 3 2 4 6 3 2 2 4" xfId="13764"/>
    <cellStyle name="Normal 3 2 4 6 3 2 2 5" xfId="13765"/>
    <cellStyle name="Normal 3 2 4 6 3 2 2 6" xfId="13766"/>
    <cellStyle name="Normal 3 2 4 6 3 2 3" xfId="13767"/>
    <cellStyle name="Normal 3 2 4 6 3 2 3 2" xfId="13768"/>
    <cellStyle name="Normal 3 2 4 6 3 2 4" xfId="13769"/>
    <cellStyle name="Normal 3 2 4 6 3 2 5" xfId="13770"/>
    <cellStyle name="Normal 3 2 4 6 3 2 6" xfId="13771"/>
    <cellStyle name="Normal 3 2 4 6 3 2 7" xfId="13772"/>
    <cellStyle name="Normal 3 2 4 6 3 2 8" xfId="13773"/>
    <cellStyle name="Normal 3 2 4 6 3 3" xfId="13774"/>
    <cellStyle name="Normal 3 2 4 6 3 3 2" xfId="13775"/>
    <cellStyle name="Normal 3 2 4 6 3 3 3" xfId="13776"/>
    <cellStyle name="Normal 3 2 4 6 3 3 4" xfId="13777"/>
    <cellStyle name="Normal 3 2 4 6 3 3 5" xfId="13778"/>
    <cellStyle name="Normal 3 2 4 6 3 3 6" xfId="13779"/>
    <cellStyle name="Normal 3 2 4 6 3 4" xfId="13780"/>
    <cellStyle name="Normal 3 2 4 6 3 5" xfId="13781"/>
    <cellStyle name="Normal 3 2 4 6 3 6" xfId="13782"/>
    <cellStyle name="Normal 3 2 4 6 3 7" xfId="13783"/>
    <cellStyle name="Normal 3 2 4 6 3 8" xfId="13784"/>
    <cellStyle name="Normal 3 2 4 6 4" xfId="13785"/>
    <cellStyle name="Normal 3 2 4 6 4 2" xfId="13786"/>
    <cellStyle name="Normal 3 2 4 6 4 2 2" xfId="13787"/>
    <cellStyle name="Normal 3 2 4 6 4 2 2 2" xfId="13788"/>
    <cellStyle name="Normal 3 2 4 6 4 2 2 3" xfId="13789"/>
    <cellStyle name="Normal 3 2 4 6 4 2 2 4" xfId="13790"/>
    <cellStyle name="Normal 3 2 4 6 4 2 2 5" xfId="13791"/>
    <cellStyle name="Normal 3 2 4 6 4 2 2 6" xfId="13792"/>
    <cellStyle name="Normal 3 2 4 6 4 2 3" xfId="13793"/>
    <cellStyle name="Normal 3 2 4 6 4 2 3 2" xfId="13794"/>
    <cellStyle name="Normal 3 2 4 6 4 2 4" xfId="13795"/>
    <cellStyle name="Normal 3 2 4 6 4 2 5" xfId="13796"/>
    <cellStyle name="Normal 3 2 4 6 4 2 6" xfId="13797"/>
    <cellStyle name="Normal 3 2 4 6 4 2 7" xfId="13798"/>
    <cellStyle name="Normal 3 2 4 6 4 2 8" xfId="13799"/>
    <cellStyle name="Normal 3 2 4 6 4 3" xfId="13800"/>
    <cellStyle name="Normal 3 2 4 6 4 3 2" xfId="13801"/>
    <cellStyle name="Normal 3 2 4 6 4 3 3" xfId="13802"/>
    <cellStyle name="Normal 3 2 4 6 4 3 4" xfId="13803"/>
    <cellStyle name="Normal 3 2 4 6 4 3 5" xfId="13804"/>
    <cellStyle name="Normal 3 2 4 6 4 3 6" xfId="13805"/>
    <cellStyle name="Normal 3 2 4 6 4 4" xfId="13806"/>
    <cellStyle name="Normal 3 2 4 6 4 5" xfId="13807"/>
    <cellStyle name="Normal 3 2 4 6 4 6" xfId="13808"/>
    <cellStyle name="Normal 3 2 4 6 4 7" xfId="13809"/>
    <cellStyle name="Normal 3 2 4 6 4 8" xfId="13810"/>
    <cellStyle name="Normal 3 2 4 6 5" xfId="13811"/>
    <cellStyle name="Normal 3 2 4 6 5 2" xfId="13812"/>
    <cellStyle name="Normal 3 2 4 6 5 2 2" xfId="13813"/>
    <cellStyle name="Normal 3 2 4 6 5 2 2 2" xfId="13814"/>
    <cellStyle name="Normal 3 2 4 6 5 2 2 3" xfId="13815"/>
    <cellStyle name="Normal 3 2 4 6 5 2 2 4" xfId="13816"/>
    <cellStyle name="Normal 3 2 4 6 5 2 2 5" xfId="13817"/>
    <cellStyle name="Normal 3 2 4 6 5 2 2 6" xfId="13818"/>
    <cellStyle name="Normal 3 2 4 6 5 2 3" xfId="13819"/>
    <cellStyle name="Normal 3 2 4 6 5 2 3 2" xfId="13820"/>
    <cellStyle name="Normal 3 2 4 6 5 2 4" xfId="13821"/>
    <cellStyle name="Normal 3 2 4 6 5 2 5" xfId="13822"/>
    <cellStyle name="Normal 3 2 4 6 5 2 6" xfId="13823"/>
    <cellStyle name="Normal 3 2 4 6 5 2 7" xfId="13824"/>
    <cellStyle name="Normal 3 2 4 6 5 2 8" xfId="13825"/>
    <cellStyle name="Normal 3 2 4 6 5 3" xfId="13826"/>
    <cellStyle name="Normal 3 2 4 6 5 3 2" xfId="13827"/>
    <cellStyle name="Normal 3 2 4 6 5 3 3" xfId="13828"/>
    <cellStyle name="Normal 3 2 4 6 5 3 4" xfId="13829"/>
    <cellStyle name="Normal 3 2 4 6 5 3 5" xfId="13830"/>
    <cellStyle name="Normal 3 2 4 6 5 3 6" xfId="13831"/>
    <cellStyle name="Normal 3 2 4 6 5 4" xfId="13832"/>
    <cellStyle name="Normal 3 2 4 6 5 5" xfId="13833"/>
    <cellStyle name="Normal 3 2 4 6 5 6" xfId="13834"/>
    <cellStyle name="Normal 3 2 4 6 5 7" xfId="13835"/>
    <cellStyle name="Normal 3 2 4 6 5 8" xfId="13836"/>
    <cellStyle name="Normal 3 2 4 6 6" xfId="13837"/>
    <cellStyle name="Normal 3 2 4 6 6 2" xfId="13838"/>
    <cellStyle name="Normal 3 2 4 6 6 2 2" xfId="13839"/>
    <cellStyle name="Normal 3 2 4 6 6 2 3" xfId="13840"/>
    <cellStyle name="Normal 3 2 4 6 6 2 4" xfId="13841"/>
    <cellStyle name="Normal 3 2 4 6 6 2 5" xfId="13842"/>
    <cellStyle name="Normal 3 2 4 6 6 2 6" xfId="13843"/>
    <cellStyle name="Normal 3 2 4 6 6 3" xfId="13844"/>
    <cellStyle name="Normal 3 2 4 6 6 3 2" xfId="13845"/>
    <cellStyle name="Normal 3 2 4 6 6 4" xfId="13846"/>
    <cellStyle name="Normal 3 2 4 6 6 5" xfId="13847"/>
    <cellStyle name="Normal 3 2 4 6 6 6" xfId="13848"/>
    <cellStyle name="Normal 3 2 4 6 6 7" xfId="13849"/>
    <cellStyle name="Normal 3 2 4 6 6 8" xfId="13850"/>
    <cellStyle name="Normal 3 2 4 6 7" xfId="13851"/>
    <cellStyle name="Normal 3 2 4 6 7 2" xfId="13852"/>
    <cellStyle name="Normal 3 2 4 6 7 3" xfId="13853"/>
    <cellStyle name="Normal 3 2 4 6 7 4" xfId="13854"/>
    <cellStyle name="Normal 3 2 4 6 7 5" xfId="13855"/>
    <cellStyle name="Normal 3 2 4 6 7 6" xfId="13856"/>
    <cellStyle name="Normal 3 2 4 6 8" xfId="13857"/>
    <cellStyle name="Normal 3 2 4 6 9" xfId="13858"/>
    <cellStyle name="Normal 3 2 4 7" xfId="13859"/>
    <cellStyle name="Normal 3 2 4 7 2" xfId="13860"/>
    <cellStyle name="Normal 3 2 4 7 2 2" xfId="13861"/>
    <cellStyle name="Normal 3 2 4 7 2 2 2" xfId="13862"/>
    <cellStyle name="Normal 3 2 4 7 2 2 3" xfId="13863"/>
    <cellStyle name="Normal 3 2 4 7 2 2 4" xfId="13864"/>
    <cellStyle name="Normal 3 2 4 7 2 2 5" xfId="13865"/>
    <cellStyle name="Normal 3 2 4 7 2 2 6" xfId="13866"/>
    <cellStyle name="Normal 3 2 4 7 2 3" xfId="13867"/>
    <cellStyle name="Normal 3 2 4 7 2 3 2" xfId="13868"/>
    <cellStyle name="Normal 3 2 4 7 2 4" xfId="13869"/>
    <cellStyle name="Normal 3 2 4 7 2 5" xfId="13870"/>
    <cellStyle name="Normal 3 2 4 7 2 6" xfId="13871"/>
    <cellStyle name="Normal 3 2 4 7 2 7" xfId="13872"/>
    <cellStyle name="Normal 3 2 4 7 2 8" xfId="13873"/>
    <cellStyle name="Normal 3 2 4 7 3" xfId="13874"/>
    <cellStyle name="Normal 3 2 4 7 3 2" xfId="13875"/>
    <cellStyle name="Normal 3 2 4 7 3 3" xfId="13876"/>
    <cellStyle name="Normal 3 2 4 7 3 4" xfId="13877"/>
    <cellStyle name="Normal 3 2 4 7 3 5" xfId="13878"/>
    <cellStyle name="Normal 3 2 4 7 3 6" xfId="13879"/>
    <cellStyle name="Normal 3 2 4 7 4" xfId="13880"/>
    <cellStyle name="Normal 3 2 4 7 5" xfId="13881"/>
    <cellStyle name="Normal 3 2 4 7 6" xfId="13882"/>
    <cellStyle name="Normal 3 2 4 7 7" xfId="13883"/>
    <cellStyle name="Normal 3 2 4 7 8" xfId="13884"/>
    <cellStyle name="Normal 3 2 4 8" xfId="13885"/>
    <cellStyle name="Normal 3 2 4 8 2" xfId="13886"/>
    <cellStyle name="Normal 3 2 4 8 2 2" xfId="13887"/>
    <cellStyle name="Normal 3 2 4 8 2 2 2" xfId="13888"/>
    <cellStyle name="Normal 3 2 4 8 2 2 3" xfId="13889"/>
    <cellStyle name="Normal 3 2 4 8 2 2 4" xfId="13890"/>
    <cellStyle name="Normal 3 2 4 8 2 2 5" xfId="13891"/>
    <cellStyle name="Normal 3 2 4 8 2 2 6" xfId="13892"/>
    <cellStyle name="Normal 3 2 4 8 2 3" xfId="13893"/>
    <cellStyle name="Normal 3 2 4 8 2 3 2" xfId="13894"/>
    <cellStyle name="Normal 3 2 4 8 2 4" xfId="13895"/>
    <cellStyle name="Normal 3 2 4 8 2 5" xfId="13896"/>
    <cellStyle name="Normal 3 2 4 8 2 6" xfId="13897"/>
    <cellStyle name="Normal 3 2 4 8 2 7" xfId="13898"/>
    <cellStyle name="Normal 3 2 4 8 2 8" xfId="13899"/>
    <cellStyle name="Normal 3 2 4 8 3" xfId="13900"/>
    <cellStyle name="Normal 3 2 4 8 3 2" xfId="13901"/>
    <cellStyle name="Normal 3 2 4 8 3 3" xfId="13902"/>
    <cellStyle name="Normal 3 2 4 8 3 4" xfId="13903"/>
    <cellStyle name="Normal 3 2 4 8 3 5" xfId="13904"/>
    <cellStyle name="Normal 3 2 4 8 3 6" xfId="13905"/>
    <cellStyle name="Normal 3 2 4 8 4" xfId="13906"/>
    <cellStyle name="Normal 3 2 4 8 5" xfId="13907"/>
    <cellStyle name="Normal 3 2 4 8 6" xfId="13908"/>
    <cellStyle name="Normal 3 2 4 8 7" xfId="13909"/>
    <cellStyle name="Normal 3 2 4 8 8" xfId="13910"/>
    <cellStyle name="Normal 3 2 4 9" xfId="13911"/>
    <cellStyle name="Normal 3 2 4 9 2" xfId="13912"/>
    <cellStyle name="Normal 3 2 4 9 2 2" xfId="13913"/>
    <cellStyle name="Normal 3 2 4 9 2 2 2" xfId="13914"/>
    <cellStyle name="Normal 3 2 4 9 2 2 3" xfId="13915"/>
    <cellStyle name="Normal 3 2 4 9 2 2 4" xfId="13916"/>
    <cellStyle name="Normal 3 2 4 9 2 2 5" xfId="13917"/>
    <cellStyle name="Normal 3 2 4 9 2 2 6" xfId="13918"/>
    <cellStyle name="Normal 3 2 4 9 2 3" xfId="13919"/>
    <cellStyle name="Normal 3 2 4 9 2 3 2" xfId="13920"/>
    <cellStyle name="Normal 3 2 4 9 2 4" xfId="13921"/>
    <cellStyle name="Normal 3 2 4 9 2 5" xfId="13922"/>
    <cellStyle name="Normal 3 2 4 9 2 6" xfId="13923"/>
    <cellStyle name="Normal 3 2 4 9 2 7" xfId="13924"/>
    <cellStyle name="Normal 3 2 4 9 2 8" xfId="13925"/>
    <cellStyle name="Normal 3 2 4 9 3" xfId="13926"/>
    <cellStyle name="Normal 3 2 4 9 3 2" xfId="13927"/>
    <cellStyle name="Normal 3 2 4 9 3 3" xfId="13928"/>
    <cellStyle name="Normal 3 2 4 9 3 4" xfId="13929"/>
    <cellStyle name="Normal 3 2 4 9 3 5" xfId="13930"/>
    <cellStyle name="Normal 3 2 4 9 3 6" xfId="13931"/>
    <cellStyle name="Normal 3 2 4 9 4" xfId="13932"/>
    <cellStyle name="Normal 3 2 4 9 5" xfId="13933"/>
    <cellStyle name="Normal 3 2 4 9 6" xfId="13934"/>
    <cellStyle name="Normal 3 2 4 9 7" xfId="13935"/>
    <cellStyle name="Normal 3 2 4 9 8" xfId="13936"/>
    <cellStyle name="Normal 3 2 5" xfId="13937"/>
    <cellStyle name="Normal 3 2 5 10" xfId="13938"/>
    <cellStyle name="Normal 3 2 5 10 2" xfId="13939"/>
    <cellStyle name="Normal 3 2 5 10 2 2" xfId="13940"/>
    <cellStyle name="Normal 3 2 5 10 2 3" xfId="13941"/>
    <cellStyle name="Normal 3 2 5 10 2 4" xfId="13942"/>
    <cellStyle name="Normal 3 2 5 10 2 5" xfId="13943"/>
    <cellStyle name="Normal 3 2 5 10 2 6" xfId="13944"/>
    <cellStyle name="Normal 3 2 5 10 3" xfId="13945"/>
    <cellStyle name="Normal 3 2 5 10 3 2" xfId="13946"/>
    <cellStyle name="Normal 3 2 5 10 4" xfId="13947"/>
    <cellStyle name="Normal 3 2 5 10 5" xfId="13948"/>
    <cellStyle name="Normal 3 2 5 10 6" xfId="13949"/>
    <cellStyle name="Normal 3 2 5 10 7" xfId="13950"/>
    <cellStyle name="Normal 3 2 5 10 8" xfId="13951"/>
    <cellStyle name="Normal 3 2 5 11" xfId="13952"/>
    <cellStyle name="Normal 3 2 5 11 2" xfId="13953"/>
    <cellStyle name="Normal 3 2 5 11 3" xfId="13954"/>
    <cellStyle name="Normal 3 2 5 11 4" xfId="13955"/>
    <cellStyle name="Normal 3 2 5 11 5" xfId="13956"/>
    <cellStyle name="Normal 3 2 5 11 6" xfId="13957"/>
    <cellStyle name="Normal 3 2 5 12" xfId="13958"/>
    <cellStyle name="Normal 3 2 5 13" xfId="13959"/>
    <cellStyle name="Normal 3 2 5 14" xfId="13960"/>
    <cellStyle name="Normal 3 2 5 15" xfId="13961"/>
    <cellStyle name="Normal 3 2 5 16" xfId="13962"/>
    <cellStyle name="Normal 3 2 5 2" xfId="13963"/>
    <cellStyle name="Normal 3 2 5 2 10" xfId="13964"/>
    <cellStyle name="Normal 3 2 5 2 10 2" xfId="13965"/>
    <cellStyle name="Normal 3 2 5 2 10 3" xfId="13966"/>
    <cellStyle name="Normal 3 2 5 2 10 4" xfId="13967"/>
    <cellStyle name="Normal 3 2 5 2 10 5" xfId="13968"/>
    <cellStyle name="Normal 3 2 5 2 10 6" xfId="13969"/>
    <cellStyle name="Normal 3 2 5 2 11" xfId="13970"/>
    <cellStyle name="Normal 3 2 5 2 12" xfId="13971"/>
    <cellStyle name="Normal 3 2 5 2 13" xfId="13972"/>
    <cellStyle name="Normal 3 2 5 2 14" xfId="13973"/>
    <cellStyle name="Normal 3 2 5 2 15" xfId="13974"/>
    <cellStyle name="Normal 3 2 5 2 2" xfId="13975"/>
    <cellStyle name="Normal 3 2 5 2 2 10" xfId="13976"/>
    <cellStyle name="Normal 3 2 5 2 2 11" xfId="13977"/>
    <cellStyle name="Normal 3 2 5 2 2 12" xfId="13978"/>
    <cellStyle name="Normal 3 2 5 2 2 13" xfId="13979"/>
    <cellStyle name="Normal 3 2 5 2 2 2" xfId="13980"/>
    <cellStyle name="Normal 3 2 5 2 2 2 10" xfId="13981"/>
    <cellStyle name="Normal 3 2 5 2 2 2 11" xfId="13982"/>
    <cellStyle name="Normal 3 2 5 2 2 2 12" xfId="13983"/>
    <cellStyle name="Normal 3 2 5 2 2 2 2" xfId="13984"/>
    <cellStyle name="Normal 3 2 5 2 2 2 2 2" xfId="13985"/>
    <cellStyle name="Normal 3 2 5 2 2 2 2 2 2" xfId="13986"/>
    <cellStyle name="Normal 3 2 5 2 2 2 2 2 2 2" xfId="13987"/>
    <cellStyle name="Normal 3 2 5 2 2 2 2 2 2 3" xfId="13988"/>
    <cellStyle name="Normal 3 2 5 2 2 2 2 2 2 4" xfId="13989"/>
    <cellStyle name="Normal 3 2 5 2 2 2 2 2 2 5" xfId="13990"/>
    <cellStyle name="Normal 3 2 5 2 2 2 2 2 2 6" xfId="13991"/>
    <cellStyle name="Normal 3 2 5 2 2 2 2 2 3" xfId="13992"/>
    <cellStyle name="Normal 3 2 5 2 2 2 2 2 3 2" xfId="13993"/>
    <cellStyle name="Normal 3 2 5 2 2 2 2 2 4" xfId="13994"/>
    <cellStyle name="Normal 3 2 5 2 2 2 2 2 5" xfId="13995"/>
    <cellStyle name="Normal 3 2 5 2 2 2 2 2 6" xfId="13996"/>
    <cellStyle name="Normal 3 2 5 2 2 2 2 2 7" xfId="13997"/>
    <cellStyle name="Normal 3 2 5 2 2 2 2 2 8" xfId="13998"/>
    <cellStyle name="Normal 3 2 5 2 2 2 2 3" xfId="13999"/>
    <cellStyle name="Normal 3 2 5 2 2 2 2 3 2" xfId="14000"/>
    <cellStyle name="Normal 3 2 5 2 2 2 2 3 3" xfId="14001"/>
    <cellStyle name="Normal 3 2 5 2 2 2 2 3 4" xfId="14002"/>
    <cellStyle name="Normal 3 2 5 2 2 2 2 3 5" xfId="14003"/>
    <cellStyle name="Normal 3 2 5 2 2 2 2 3 6" xfId="14004"/>
    <cellStyle name="Normal 3 2 5 2 2 2 2 4" xfId="14005"/>
    <cellStyle name="Normal 3 2 5 2 2 2 2 5" xfId="14006"/>
    <cellStyle name="Normal 3 2 5 2 2 2 2 6" xfId="14007"/>
    <cellStyle name="Normal 3 2 5 2 2 2 2 7" xfId="14008"/>
    <cellStyle name="Normal 3 2 5 2 2 2 2 8" xfId="14009"/>
    <cellStyle name="Normal 3 2 5 2 2 2 3" xfId="14010"/>
    <cellStyle name="Normal 3 2 5 2 2 2 3 2" xfId="14011"/>
    <cellStyle name="Normal 3 2 5 2 2 2 3 2 2" xfId="14012"/>
    <cellStyle name="Normal 3 2 5 2 2 2 3 2 2 2" xfId="14013"/>
    <cellStyle name="Normal 3 2 5 2 2 2 3 2 2 3" xfId="14014"/>
    <cellStyle name="Normal 3 2 5 2 2 2 3 2 2 4" xfId="14015"/>
    <cellStyle name="Normal 3 2 5 2 2 2 3 2 2 5" xfId="14016"/>
    <cellStyle name="Normal 3 2 5 2 2 2 3 2 2 6" xfId="14017"/>
    <cellStyle name="Normal 3 2 5 2 2 2 3 2 3" xfId="14018"/>
    <cellStyle name="Normal 3 2 5 2 2 2 3 2 3 2" xfId="14019"/>
    <cellStyle name="Normal 3 2 5 2 2 2 3 2 4" xfId="14020"/>
    <cellStyle name="Normal 3 2 5 2 2 2 3 2 5" xfId="14021"/>
    <cellStyle name="Normal 3 2 5 2 2 2 3 2 6" xfId="14022"/>
    <cellStyle name="Normal 3 2 5 2 2 2 3 2 7" xfId="14023"/>
    <cellStyle name="Normal 3 2 5 2 2 2 3 2 8" xfId="14024"/>
    <cellStyle name="Normal 3 2 5 2 2 2 3 3" xfId="14025"/>
    <cellStyle name="Normal 3 2 5 2 2 2 3 3 2" xfId="14026"/>
    <cellStyle name="Normal 3 2 5 2 2 2 3 3 3" xfId="14027"/>
    <cellStyle name="Normal 3 2 5 2 2 2 3 3 4" xfId="14028"/>
    <cellStyle name="Normal 3 2 5 2 2 2 3 3 5" xfId="14029"/>
    <cellStyle name="Normal 3 2 5 2 2 2 3 3 6" xfId="14030"/>
    <cellStyle name="Normal 3 2 5 2 2 2 3 4" xfId="14031"/>
    <cellStyle name="Normal 3 2 5 2 2 2 3 5" xfId="14032"/>
    <cellStyle name="Normal 3 2 5 2 2 2 3 6" xfId="14033"/>
    <cellStyle name="Normal 3 2 5 2 2 2 3 7" xfId="14034"/>
    <cellStyle name="Normal 3 2 5 2 2 2 3 8" xfId="14035"/>
    <cellStyle name="Normal 3 2 5 2 2 2 4" xfId="14036"/>
    <cellStyle name="Normal 3 2 5 2 2 2 4 2" xfId="14037"/>
    <cellStyle name="Normal 3 2 5 2 2 2 4 2 2" xfId="14038"/>
    <cellStyle name="Normal 3 2 5 2 2 2 4 2 2 2" xfId="14039"/>
    <cellStyle name="Normal 3 2 5 2 2 2 4 2 2 3" xfId="14040"/>
    <cellStyle name="Normal 3 2 5 2 2 2 4 2 2 4" xfId="14041"/>
    <cellStyle name="Normal 3 2 5 2 2 2 4 2 2 5" xfId="14042"/>
    <cellStyle name="Normal 3 2 5 2 2 2 4 2 2 6" xfId="14043"/>
    <cellStyle name="Normal 3 2 5 2 2 2 4 2 3" xfId="14044"/>
    <cellStyle name="Normal 3 2 5 2 2 2 4 2 3 2" xfId="14045"/>
    <cellStyle name="Normal 3 2 5 2 2 2 4 2 4" xfId="14046"/>
    <cellStyle name="Normal 3 2 5 2 2 2 4 2 5" xfId="14047"/>
    <cellStyle name="Normal 3 2 5 2 2 2 4 2 6" xfId="14048"/>
    <cellStyle name="Normal 3 2 5 2 2 2 4 2 7" xfId="14049"/>
    <cellStyle name="Normal 3 2 5 2 2 2 4 2 8" xfId="14050"/>
    <cellStyle name="Normal 3 2 5 2 2 2 4 3" xfId="14051"/>
    <cellStyle name="Normal 3 2 5 2 2 2 4 3 2" xfId="14052"/>
    <cellStyle name="Normal 3 2 5 2 2 2 4 3 3" xfId="14053"/>
    <cellStyle name="Normal 3 2 5 2 2 2 4 3 4" xfId="14054"/>
    <cellStyle name="Normal 3 2 5 2 2 2 4 3 5" xfId="14055"/>
    <cellStyle name="Normal 3 2 5 2 2 2 4 3 6" xfId="14056"/>
    <cellStyle name="Normal 3 2 5 2 2 2 4 4" xfId="14057"/>
    <cellStyle name="Normal 3 2 5 2 2 2 4 5" xfId="14058"/>
    <cellStyle name="Normal 3 2 5 2 2 2 4 6" xfId="14059"/>
    <cellStyle name="Normal 3 2 5 2 2 2 4 7" xfId="14060"/>
    <cellStyle name="Normal 3 2 5 2 2 2 4 8" xfId="14061"/>
    <cellStyle name="Normal 3 2 5 2 2 2 5" xfId="14062"/>
    <cellStyle name="Normal 3 2 5 2 2 2 5 2" xfId="14063"/>
    <cellStyle name="Normal 3 2 5 2 2 2 5 2 2" xfId="14064"/>
    <cellStyle name="Normal 3 2 5 2 2 2 5 2 2 2" xfId="14065"/>
    <cellStyle name="Normal 3 2 5 2 2 2 5 2 2 3" xfId="14066"/>
    <cellStyle name="Normal 3 2 5 2 2 2 5 2 2 4" xfId="14067"/>
    <cellStyle name="Normal 3 2 5 2 2 2 5 2 2 5" xfId="14068"/>
    <cellStyle name="Normal 3 2 5 2 2 2 5 2 2 6" xfId="14069"/>
    <cellStyle name="Normal 3 2 5 2 2 2 5 2 3" xfId="14070"/>
    <cellStyle name="Normal 3 2 5 2 2 2 5 2 3 2" xfId="14071"/>
    <cellStyle name="Normal 3 2 5 2 2 2 5 2 4" xfId="14072"/>
    <cellStyle name="Normal 3 2 5 2 2 2 5 2 5" xfId="14073"/>
    <cellStyle name="Normal 3 2 5 2 2 2 5 2 6" xfId="14074"/>
    <cellStyle name="Normal 3 2 5 2 2 2 5 2 7" xfId="14075"/>
    <cellStyle name="Normal 3 2 5 2 2 2 5 2 8" xfId="14076"/>
    <cellStyle name="Normal 3 2 5 2 2 2 5 3" xfId="14077"/>
    <cellStyle name="Normal 3 2 5 2 2 2 5 3 2" xfId="14078"/>
    <cellStyle name="Normal 3 2 5 2 2 2 5 3 3" xfId="14079"/>
    <cellStyle name="Normal 3 2 5 2 2 2 5 3 4" xfId="14080"/>
    <cellStyle name="Normal 3 2 5 2 2 2 5 3 5" xfId="14081"/>
    <cellStyle name="Normal 3 2 5 2 2 2 5 3 6" xfId="14082"/>
    <cellStyle name="Normal 3 2 5 2 2 2 5 4" xfId="14083"/>
    <cellStyle name="Normal 3 2 5 2 2 2 5 5" xfId="14084"/>
    <cellStyle name="Normal 3 2 5 2 2 2 5 6" xfId="14085"/>
    <cellStyle name="Normal 3 2 5 2 2 2 5 7" xfId="14086"/>
    <cellStyle name="Normal 3 2 5 2 2 2 5 8" xfId="14087"/>
    <cellStyle name="Normal 3 2 5 2 2 2 6" xfId="14088"/>
    <cellStyle name="Normal 3 2 5 2 2 2 6 2" xfId="14089"/>
    <cellStyle name="Normal 3 2 5 2 2 2 6 2 2" xfId="14090"/>
    <cellStyle name="Normal 3 2 5 2 2 2 6 2 3" xfId="14091"/>
    <cellStyle name="Normal 3 2 5 2 2 2 6 2 4" xfId="14092"/>
    <cellStyle name="Normal 3 2 5 2 2 2 6 2 5" xfId="14093"/>
    <cellStyle name="Normal 3 2 5 2 2 2 6 2 6" xfId="14094"/>
    <cellStyle name="Normal 3 2 5 2 2 2 6 3" xfId="14095"/>
    <cellStyle name="Normal 3 2 5 2 2 2 6 3 2" xfId="14096"/>
    <cellStyle name="Normal 3 2 5 2 2 2 6 4" xfId="14097"/>
    <cellStyle name="Normal 3 2 5 2 2 2 6 5" xfId="14098"/>
    <cellStyle name="Normal 3 2 5 2 2 2 6 6" xfId="14099"/>
    <cellStyle name="Normal 3 2 5 2 2 2 6 7" xfId="14100"/>
    <cellStyle name="Normal 3 2 5 2 2 2 6 8" xfId="14101"/>
    <cellStyle name="Normal 3 2 5 2 2 2 7" xfId="14102"/>
    <cellStyle name="Normal 3 2 5 2 2 2 7 2" xfId="14103"/>
    <cellStyle name="Normal 3 2 5 2 2 2 7 3" xfId="14104"/>
    <cellStyle name="Normal 3 2 5 2 2 2 7 4" xfId="14105"/>
    <cellStyle name="Normal 3 2 5 2 2 2 7 5" xfId="14106"/>
    <cellStyle name="Normal 3 2 5 2 2 2 7 6" xfId="14107"/>
    <cellStyle name="Normal 3 2 5 2 2 2 8" xfId="14108"/>
    <cellStyle name="Normal 3 2 5 2 2 2 9" xfId="14109"/>
    <cellStyle name="Normal 3 2 5 2 2 3" xfId="14110"/>
    <cellStyle name="Normal 3 2 5 2 2 3 2" xfId="14111"/>
    <cellStyle name="Normal 3 2 5 2 2 3 2 2" xfId="14112"/>
    <cellStyle name="Normal 3 2 5 2 2 3 2 2 2" xfId="14113"/>
    <cellStyle name="Normal 3 2 5 2 2 3 2 2 3" xfId="14114"/>
    <cellStyle name="Normal 3 2 5 2 2 3 2 2 4" xfId="14115"/>
    <cellStyle name="Normal 3 2 5 2 2 3 2 2 5" xfId="14116"/>
    <cellStyle name="Normal 3 2 5 2 2 3 2 2 6" xfId="14117"/>
    <cellStyle name="Normal 3 2 5 2 2 3 2 3" xfId="14118"/>
    <cellStyle name="Normal 3 2 5 2 2 3 2 3 2" xfId="14119"/>
    <cellStyle name="Normal 3 2 5 2 2 3 2 4" xfId="14120"/>
    <cellStyle name="Normal 3 2 5 2 2 3 2 5" xfId="14121"/>
    <cellStyle name="Normal 3 2 5 2 2 3 2 6" xfId="14122"/>
    <cellStyle name="Normal 3 2 5 2 2 3 2 7" xfId="14123"/>
    <cellStyle name="Normal 3 2 5 2 2 3 2 8" xfId="14124"/>
    <cellStyle name="Normal 3 2 5 2 2 3 3" xfId="14125"/>
    <cellStyle name="Normal 3 2 5 2 2 3 3 2" xfId="14126"/>
    <cellStyle name="Normal 3 2 5 2 2 3 3 3" xfId="14127"/>
    <cellStyle name="Normal 3 2 5 2 2 3 3 4" xfId="14128"/>
    <cellStyle name="Normal 3 2 5 2 2 3 3 5" xfId="14129"/>
    <cellStyle name="Normal 3 2 5 2 2 3 3 6" xfId="14130"/>
    <cellStyle name="Normal 3 2 5 2 2 3 4" xfId="14131"/>
    <cellStyle name="Normal 3 2 5 2 2 3 5" xfId="14132"/>
    <cellStyle name="Normal 3 2 5 2 2 3 6" xfId="14133"/>
    <cellStyle name="Normal 3 2 5 2 2 3 7" xfId="14134"/>
    <cellStyle name="Normal 3 2 5 2 2 3 8" xfId="14135"/>
    <cellStyle name="Normal 3 2 5 2 2 4" xfId="14136"/>
    <cellStyle name="Normal 3 2 5 2 2 4 2" xfId="14137"/>
    <cellStyle name="Normal 3 2 5 2 2 4 2 2" xfId="14138"/>
    <cellStyle name="Normal 3 2 5 2 2 4 2 2 2" xfId="14139"/>
    <cellStyle name="Normal 3 2 5 2 2 4 2 2 3" xfId="14140"/>
    <cellStyle name="Normal 3 2 5 2 2 4 2 2 4" xfId="14141"/>
    <cellStyle name="Normal 3 2 5 2 2 4 2 2 5" xfId="14142"/>
    <cellStyle name="Normal 3 2 5 2 2 4 2 2 6" xfId="14143"/>
    <cellStyle name="Normal 3 2 5 2 2 4 2 3" xfId="14144"/>
    <cellStyle name="Normal 3 2 5 2 2 4 2 3 2" xfId="14145"/>
    <cellStyle name="Normal 3 2 5 2 2 4 2 4" xfId="14146"/>
    <cellStyle name="Normal 3 2 5 2 2 4 2 5" xfId="14147"/>
    <cellStyle name="Normal 3 2 5 2 2 4 2 6" xfId="14148"/>
    <cellStyle name="Normal 3 2 5 2 2 4 2 7" xfId="14149"/>
    <cellStyle name="Normal 3 2 5 2 2 4 2 8" xfId="14150"/>
    <cellStyle name="Normal 3 2 5 2 2 4 3" xfId="14151"/>
    <cellStyle name="Normal 3 2 5 2 2 4 3 2" xfId="14152"/>
    <cellStyle name="Normal 3 2 5 2 2 4 3 3" xfId="14153"/>
    <cellStyle name="Normal 3 2 5 2 2 4 3 4" xfId="14154"/>
    <cellStyle name="Normal 3 2 5 2 2 4 3 5" xfId="14155"/>
    <cellStyle name="Normal 3 2 5 2 2 4 3 6" xfId="14156"/>
    <cellStyle name="Normal 3 2 5 2 2 4 4" xfId="14157"/>
    <cellStyle name="Normal 3 2 5 2 2 4 5" xfId="14158"/>
    <cellStyle name="Normal 3 2 5 2 2 4 6" xfId="14159"/>
    <cellStyle name="Normal 3 2 5 2 2 4 7" xfId="14160"/>
    <cellStyle name="Normal 3 2 5 2 2 4 8" xfId="14161"/>
    <cellStyle name="Normal 3 2 5 2 2 5" xfId="14162"/>
    <cellStyle name="Normal 3 2 5 2 2 5 2" xfId="14163"/>
    <cellStyle name="Normal 3 2 5 2 2 5 2 2" xfId="14164"/>
    <cellStyle name="Normal 3 2 5 2 2 5 2 2 2" xfId="14165"/>
    <cellStyle name="Normal 3 2 5 2 2 5 2 2 3" xfId="14166"/>
    <cellStyle name="Normal 3 2 5 2 2 5 2 2 4" xfId="14167"/>
    <cellStyle name="Normal 3 2 5 2 2 5 2 2 5" xfId="14168"/>
    <cellStyle name="Normal 3 2 5 2 2 5 2 2 6" xfId="14169"/>
    <cellStyle name="Normal 3 2 5 2 2 5 2 3" xfId="14170"/>
    <cellStyle name="Normal 3 2 5 2 2 5 2 3 2" xfId="14171"/>
    <cellStyle name="Normal 3 2 5 2 2 5 2 4" xfId="14172"/>
    <cellStyle name="Normal 3 2 5 2 2 5 2 5" xfId="14173"/>
    <cellStyle name="Normal 3 2 5 2 2 5 2 6" xfId="14174"/>
    <cellStyle name="Normal 3 2 5 2 2 5 2 7" xfId="14175"/>
    <cellStyle name="Normal 3 2 5 2 2 5 2 8" xfId="14176"/>
    <cellStyle name="Normal 3 2 5 2 2 5 3" xfId="14177"/>
    <cellStyle name="Normal 3 2 5 2 2 5 3 2" xfId="14178"/>
    <cellStyle name="Normal 3 2 5 2 2 5 3 3" xfId="14179"/>
    <cellStyle name="Normal 3 2 5 2 2 5 3 4" xfId="14180"/>
    <cellStyle name="Normal 3 2 5 2 2 5 3 5" xfId="14181"/>
    <cellStyle name="Normal 3 2 5 2 2 5 3 6" xfId="14182"/>
    <cellStyle name="Normal 3 2 5 2 2 5 4" xfId="14183"/>
    <cellStyle name="Normal 3 2 5 2 2 5 5" xfId="14184"/>
    <cellStyle name="Normal 3 2 5 2 2 5 6" xfId="14185"/>
    <cellStyle name="Normal 3 2 5 2 2 5 7" xfId="14186"/>
    <cellStyle name="Normal 3 2 5 2 2 5 8" xfId="14187"/>
    <cellStyle name="Normal 3 2 5 2 2 6" xfId="14188"/>
    <cellStyle name="Normal 3 2 5 2 2 6 2" xfId="14189"/>
    <cellStyle name="Normal 3 2 5 2 2 6 2 2" xfId="14190"/>
    <cellStyle name="Normal 3 2 5 2 2 6 2 2 2" xfId="14191"/>
    <cellStyle name="Normal 3 2 5 2 2 6 2 2 3" xfId="14192"/>
    <cellStyle name="Normal 3 2 5 2 2 6 2 2 4" xfId="14193"/>
    <cellStyle name="Normal 3 2 5 2 2 6 2 2 5" xfId="14194"/>
    <cellStyle name="Normal 3 2 5 2 2 6 2 2 6" xfId="14195"/>
    <cellStyle name="Normal 3 2 5 2 2 6 2 3" xfId="14196"/>
    <cellStyle name="Normal 3 2 5 2 2 6 2 3 2" xfId="14197"/>
    <cellStyle name="Normal 3 2 5 2 2 6 2 4" xfId="14198"/>
    <cellStyle name="Normal 3 2 5 2 2 6 2 5" xfId="14199"/>
    <cellStyle name="Normal 3 2 5 2 2 6 2 6" xfId="14200"/>
    <cellStyle name="Normal 3 2 5 2 2 6 2 7" xfId="14201"/>
    <cellStyle name="Normal 3 2 5 2 2 6 2 8" xfId="14202"/>
    <cellStyle name="Normal 3 2 5 2 2 6 3" xfId="14203"/>
    <cellStyle name="Normal 3 2 5 2 2 6 3 2" xfId="14204"/>
    <cellStyle name="Normal 3 2 5 2 2 6 3 3" xfId="14205"/>
    <cellStyle name="Normal 3 2 5 2 2 6 3 4" xfId="14206"/>
    <cellStyle name="Normal 3 2 5 2 2 6 3 5" xfId="14207"/>
    <cellStyle name="Normal 3 2 5 2 2 6 3 6" xfId="14208"/>
    <cellStyle name="Normal 3 2 5 2 2 6 4" xfId="14209"/>
    <cellStyle name="Normal 3 2 5 2 2 6 5" xfId="14210"/>
    <cellStyle name="Normal 3 2 5 2 2 6 6" xfId="14211"/>
    <cellStyle name="Normal 3 2 5 2 2 6 7" xfId="14212"/>
    <cellStyle name="Normal 3 2 5 2 2 6 8" xfId="14213"/>
    <cellStyle name="Normal 3 2 5 2 2 7" xfId="14214"/>
    <cellStyle name="Normal 3 2 5 2 2 7 2" xfId="14215"/>
    <cellStyle name="Normal 3 2 5 2 2 7 2 2" xfId="14216"/>
    <cellStyle name="Normal 3 2 5 2 2 7 2 3" xfId="14217"/>
    <cellStyle name="Normal 3 2 5 2 2 7 2 4" xfId="14218"/>
    <cellStyle name="Normal 3 2 5 2 2 7 2 5" xfId="14219"/>
    <cellStyle name="Normal 3 2 5 2 2 7 2 6" xfId="14220"/>
    <cellStyle name="Normal 3 2 5 2 2 7 3" xfId="14221"/>
    <cellStyle name="Normal 3 2 5 2 2 7 3 2" xfId="14222"/>
    <cellStyle name="Normal 3 2 5 2 2 7 4" xfId="14223"/>
    <cellStyle name="Normal 3 2 5 2 2 7 5" xfId="14224"/>
    <cellStyle name="Normal 3 2 5 2 2 7 6" xfId="14225"/>
    <cellStyle name="Normal 3 2 5 2 2 7 7" xfId="14226"/>
    <cellStyle name="Normal 3 2 5 2 2 7 8" xfId="14227"/>
    <cellStyle name="Normal 3 2 5 2 2 8" xfId="14228"/>
    <cellStyle name="Normal 3 2 5 2 2 8 2" xfId="14229"/>
    <cellStyle name="Normal 3 2 5 2 2 8 3" xfId="14230"/>
    <cellStyle name="Normal 3 2 5 2 2 8 4" xfId="14231"/>
    <cellStyle name="Normal 3 2 5 2 2 8 5" xfId="14232"/>
    <cellStyle name="Normal 3 2 5 2 2 8 6" xfId="14233"/>
    <cellStyle name="Normal 3 2 5 2 2 9" xfId="14234"/>
    <cellStyle name="Normal 3 2 5 2 3" xfId="14235"/>
    <cellStyle name="Normal 3 2 5 2 3 10" xfId="14236"/>
    <cellStyle name="Normal 3 2 5 2 3 11" xfId="14237"/>
    <cellStyle name="Normal 3 2 5 2 3 12" xfId="14238"/>
    <cellStyle name="Normal 3 2 5 2 3 13" xfId="14239"/>
    <cellStyle name="Normal 3 2 5 2 3 2" xfId="14240"/>
    <cellStyle name="Normal 3 2 5 2 3 2 10" xfId="14241"/>
    <cellStyle name="Normal 3 2 5 2 3 2 11" xfId="14242"/>
    <cellStyle name="Normal 3 2 5 2 3 2 12" xfId="14243"/>
    <cellStyle name="Normal 3 2 5 2 3 2 2" xfId="14244"/>
    <cellStyle name="Normal 3 2 5 2 3 2 2 2" xfId="14245"/>
    <cellStyle name="Normal 3 2 5 2 3 2 2 2 2" xfId="14246"/>
    <cellStyle name="Normal 3 2 5 2 3 2 2 2 2 2" xfId="14247"/>
    <cellStyle name="Normal 3 2 5 2 3 2 2 2 2 3" xfId="14248"/>
    <cellStyle name="Normal 3 2 5 2 3 2 2 2 2 4" xfId="14249"/>
    <cellStyle name="Normal 3 2 5 2 3 2 2 2 2 5" xfId="14250"/>
    <cellStyle name="Normal 3 2 5 2 3 2 2 2 2 6" xfId="14251"/>
    <cellStyle name="Normal 3 2 5 2 3 2 2 2 3" xfId="14252"/>
    <cellStyle name="Normal 3 2 5 2 3 2 2 2 3 2" xfId="14253"/>
    <cellStyle name="Normal 3 2 5 2 3 2 2 2 4" xfId="14254"/>
    <cellStyle name="Normal 3 2 5 2 3 2 2 2 5" xfId="14255"/>
    <cellStyle name="Normal 3 2 5 2 3 2 2 2 6" xfId="14256"/>
    <cellStyle name="Normal 3 2 5 2 3 2 2 2 7" xfId="14257"/>
    <cellStyle name="Normal 3 2 5 2 3 2 2 2 8" xfId="14258"/>
    <cellStyle name="Normal 3 2 5 2 3 2 2 3" xfId="14259"/>
    <cellStyle name="Normal 3 2 5 2 3 2 2 3 2" xfId="14260"/>
    <cellStyle name="Normal 3 2 5 2 3 2 2 3 3" xfId="14261"/>
    <cellStyle name="Normal 3 2 5 2 3 2 2 3 4" xfId="14262"/>
    <cellStyle name="Normal 3 2 5 2 3 2 2 3 5" xfId="14263"/>
    <cellStyle name="Normal 3 2 5 2 3 2 2 3 6" xfId="14264"/>
    <cellStyle name="Normal 3 2 5 2 3 2 2 4" xfId="14265"/>
    <cellStyle name="Normal 3 2 5 2 3 2 2 5" xfId="14266"/>
    <cellStyle name="Normal 3 2 5 2 3 2 2 6" xfId="14267"/>
    <cellStyle name="Normal 3 2 5 2 3 2 2 7" xfId="14268"/>
    <cellStyle name="Normal 3 2 5 2 3 2 2 8" xfId="14269"/>
    <cellStyle name="Normal 3 2 5 2 3 2 3" xfId="14270"/>
    <cellStyle name="Normal 3 2 5 2 3 2 3 2" xfId="14271"/>
    <cellStyle name="Normal 3 2 5 2 3 2 3 2 2" xfId="14272"/>
    <cellStyle name="Normal 3 2 5 2 3 2 3 2 2 2" xfId="14273"/>
    <cellStyle name="Normal 3 2 5 2 3 2 3 2 2 3" xfId="14274"/>
    <cellStyle name="Normal 3 2 5 2 3 2 3 2 2 4" xfId="14275"/>
    <cellStyle name="Normal 3 2 5 2 3 2 3 2 2 5" xfId="14276"/>
    <cellStyle name="Normal 3 2 5 2 3 2 3 2 2 6" xfId="14277"/>
    <cellStyle name="Normal 3 2 5 2 3 2 3 2 3" xfId="14278"/>
    <cellStyle name="Normal 3 2 5 2 3 2 3 2 3 2" xfId="14279"/>
    <cellStyle name="Normal 3 2 5 2 3 2 3 2 4" xfId="14280"/>
    <cellStyle name="Normal 3 2 5 2 3 2 3 2 5" xfId="14281"/>
    <cellStyle name="Normal 3 2 5 2 3 2 3 2 6" xfId="14282"/>
    <cellStyle name="Normal 3 2 5 2 3 2 3 2 7" xfId="14283"/>
    <cellStyle name="Normal 3 2 5 2 3 2 3 2 8" xfId="14284"/>
    <cellStyle name="Normal 3 2 5 2 3 2 3 3" xfId="14285"/>
    <cellStyle name="Normal 3 2 5 2 3 2 3 3 2" xfId="14286"/>
    <cellStyle name="Normal 3 2 5 2 3 2 3 3 3" xfId="14287"/>
    <cellStyle name="Normal 3 2 5 2 3 2 3 3 4" xfId="14288"/>
    <cellStyle name="Normal 3 2 5 2 3 2 3 3 5" xfId="14289"/>
    <cellStyle name="Normal 3 2 5 2 3 2 3 3 6" xfId="14290"/>
    <cellStyle name="Normal 3 2 5 2 3 2 3 4" xfId="14291"/>
    <cellStyle name="Normal 3 2 5 2 3 2 3 5" xfId="14292"/>
    <cellStyle name="Normal 3 2 5 2 3 2 3 6" xfId="14293"/>
    <cellStyle name="Normal 3 2 5 2 3 2 3 7" xfId="14294"/>
    <cellStyle name="Normal 3 2 5 2 3 2 3 8" xfId="14295"/>
    <cellStyle name="Normal 3 2 5 2 3 2 4" xfId="14296"/>
    <cellStyle name="Normal 3 2 5 2 3 2 4 2" xfId="14297"/>
    <cellStyle name="Normal 3 2 5 2 3 2 4 2 2" xfId="14298"/>
    <cellStyle name="Normal 3 2 5 2 3 2 4 2 2 2" xfId="14299"/>
    <cellStyle name="Normal 3 2 5 2 3 2 4 2 2 3" xfId="14300"/>
    <cellStyle name="Normal 3 2 5 2 3 2 4 2 2 4" xfId="14301"/>
    <cellStyle name="Normal 3 2 5 2 3 2 4 2 2 5" xfId="14302"/>
    <cellStyle name="Normal 3 2 5 2 3 2 4 2 2 6" xfId="14303"/>
    <cellStyle name="Normal 3 2 5 2 3 2 4 2 3" xfId="14304"/>
    <cellStyle name="Normal 3 2 5 2 3 2 4 2 3 2" xfId="14305"/>
    <cellStyle name="Normal 3 2 5 2 3 2 4 2 4" xfId="14306"/>
    <cellStyle name="Normal 3 2 5 2 3 2 4 2 5" xfId="14307"/>
    <cellStyle name="Normal 3 2 5 2 3 2 4 2 6" xfId="14308"/>
    <cellStyle name="Normal 3 2 5 2 3 2 4 2 7" xfId="14309"/>
    <cellStyle name="Normal 3 2 5 2 3 2 4 2 8" xfId="14310"/>
    <cellStyle name="Normal 3 2 5 2 3 2 4 3" xfId="14311"/>
    <cellStyle name="Normal 3 2 5 2 3 2 4 3 2" xfId="14312"/>
    <cellStyle name="Normal 3 2 5 2 3 2 4 3 3" xfId="14313"/>
    <cellStyle name="Normal 3 2 5 2 3 2 4 3 4" xfId="14314"/>
    <cellStyle name="Normal 3 2 5 2 3 2 4 3 5" xfId="14315"/>
    <cellStyle name="Normal 3 2 5 2 3 2 4 3 6" xfId="14316"/>
    <cellStyle name="Normal 3 2 5 2 3 2 4 4" xfId="14317"/>
    <cellStyle name="Normal 3 2 5 2 3 2 4 5" xfId="14318"/>
    <cellStyle name="Normal 3 2 5 2 3 2 4 6" xfId="14319"/>
    <cellStyle name="Normal 3 2 5 2 3 2 4 7" xfId="14320"/>
    <cellStyle name="Normal 3 2 5 2 3 2 4 8" xfId="14321"/>
    <cellStyle name="Normal 3 2 5 2 3 2 5" xfId="14322"/>
    <cellStyle name="Normal 3 2 5 2 3 2 5 2" xfId="14323"/>
    <cellStyle name="Normal 3 2 5 2 3 2 5 2 2" xfId="14324"/>
    <cellStyle name="Normal 3 2 5 2 3 2 5 2 2 2" xfId="14325"/>
    <cellStyle name="Normal 3 2 5 2 3 2 5 2 2 3" xfId="14326"/>
    <cellStyle name="Normal 3 2 5 2 3 2 5 2 2 4" xfId="14327"/>
    <cellStyle name="Normal 3 2 5 2 3 2 5 2 2 5" xfId="14328"/>
    <cellStyle name="Normal 3 2 5 2 3 2 5 2 2 6" xfId="14329"/>
    <cellStyle name="Normal 3 2 5 2 3 2 5 2 3" xfId="14330"/>
    <cellStyle name="Normal 3 2 5 2 3 2 5 2 3 2" xfId="14331"/>
    <cellStyle name="Normal 3 2 5 2 3 2 5 2 4" xfId="14332"/>
    <cellStyle name="Normal 3 2 5 2 3 2 5 2 5" xfId="14333"/>
    <cellStyle name="Normal 3 2 5 2 3 2 5 2 6" xfId="14334"/>
    <cellStyle name="Normal 3 2 5 2 3 2 5 2 7" xfId="14335"/>
    <cellStyle name="Normal 3 2 5 2 3 2 5 2 8" xfId="14336"/>
    <cellStyle name="Normal 3 2 5 2 3 2 5 3" xfId="14337"/>
    <cellStyle name="Normal 3 2 5 2 3 2 5 3 2" xfId="14338"/>
    <cellStyle name="Normal 3 2 5 2 3 2 5 3 3" xfId="14339"/>
    <cellStyle name="Normal 3 2 5 2 3 2 5 3 4" xfId="14340"/>
    <cellStyle name="Normal 3 2 5 2 3 2 5 3 5" xfId="14341"/>
    <cellStyle name="Normal 3 2 5 2 3 2 5 3 6" xfId="14342"/>
    <cellStyle name="Normal 3 2 5 2 3 2 5 4" xfId="14343"/>
    <cellStyle name="Normal 3 2 5 2 3 2 5 5" xfId="14344"/>
    <cellStyle name="Normal 3 2 5 2 3 2 5 6" xfId="14345"/>
    <cellStyle name="Normal 3 2 5 2 3 2 5 7" xfId="14346"/>
    <cellStyle name="Normal 3 2 5 2 3 2 5 8" xfId="14347"/>
    <cellStyle name="Normal 3 2 5 2 3 2 6" xfId="14348"/>
    <cellStyle name="Normal 3 2 5 2 3 2 6 2" xfId="14349"/>
    <cellStyle name="Normal 3 2 5 2 3 2 6 2 2" xfId="14350"/>
    <cellStyle name="Normal 3 2 5 2 3 2 6 2 3" xfId="14351"/>
    <cellStyle name="Normal 3 2 5 2 3 2 6 2 4" xfId="14352"/>
    <cellStyle name="Normal 3 2 5 2 3 2 6 2 5" xfId="14353"/>
    <cellStyle name="Normal 3 2 5 2 3 2 6 2 6" xfId="14354"/>
    <cellStyle name="Normal 3 2 5 2 3 2 6 3" xfId="14355"/>
    <cellStyle name="Normal 3 2 5 2 3 2 6 3 2" xfId="14356"/>
    <cellStyle name="Normal 3 2 5 2 3 2 6 4" xfId="14357"/>
    <cellStyle name="Normal 3 2 5 2 3 2 6 5" xfId="14358"/>
    <cellStyle name="Normal 3 2 5 2 3 2 6 6" xfId="14359"/>
    <cellStyle name="Normal 3 2 5 2 3 2 6 7" xfId="14360"/>
    <cellStyle name="Normal 3 2 5 2 3 2 6 8" xfId="14361"/>
    <cellStyle name="Normal 3 2 5 2 3 2 7" xfId="14362"/>
    <cellStyle name="Normal 3 2 5 2 3 2 7 2" xfId="14363"/>
    <cellStyle name="Normal 3 2 5 2 3 2 7 3" xfId="14364"/>
    <cellStyle name="Normal 3 2 5 2 3 2 7 4" xfId="14365"/>
    <cellStyle name="Normal 3 2 5 2 3 2 7 5" xfId="14366"/>
    <cellStyle name="Normal 3 2 5 2 3 2 7 6" xfId="14367"/>
    <cellStyle name="Normal 3 2 5 2 3 2 8" xfId="14368"/>
    <cellStyle name="Normal 3 2 5 2 3 2 9" xfId="14369"/>
    <cellStyle name="Normal 3 2 5 2 3 3" xfId="14370"/>
    <cellStyle name="Normal 3 2 5 2 3 3 2" xfId="14371"/>
    <cellStyle name="Normal 3 2 5 2 3 3 2 2" xfId="14372"/>
    <cellStyle name="Normal 3 2 5 2 3 3 2 2 2" xfId="14373"/>
    <cellStyle name="Normal 3 2 5 2 3 3 2 2 3" xfId="14374"/>
    <cellStyle name="Normal 3 2 5 2 3 3 2 2 4" xfId="14375"/>
    <cellStyle name="Normal 3 2 5 2 3 3 2 2 5" xfId="14376"/>
    <cellStyle name="Normal 3 2 5 2 3 3 2 2 6" xfId="14377"/>
    <cellStyle name="Normal 3 2 5 2 3 3 2 3" xfId="14378"/>
    <cellStyle name="Normal 3 2 5 2 3 3 2 3 2" xfId="14379"/>
    <cellStyle name="Normal 3 2 5 2 3 3 2 4" xfId="14380"/>
    <cellStyle name="Normal 3 2 5 2 3 3 2 5" xfId="14381"/>
    <cellStyle name="Normal 3 2 5 2 3 3 2 6" xfId="14382"/>
    <cellStyle name="Normal 3 2 5 2 3 3 2 7" xfId="14383"/>
    <cellStyle name="Normal 3 2 5 2 3 3 2 8" xfId="14384"/>
    <cellStyle name="Normal 3 2 5 2 3 3 3" xfId="14385"/>
    <cellStyle name="Normal 3 2 5 2 3 3 3 2" xfId="14386"/>
    <cellStyle name="Normal 3 2 5 2 3 3 3 3" xfId="14387"/>
    <cellStyle name="Normal 3 2 5 2 3 3 3 4" xfId="14388"/>
    <cellStyle name="Normal 3 2 5 2 3 3 3 5" xfId="14389"/>
    <cellStyle name="Normal 3 2 5 2 3 3 3 6" xfId="14390"/>
    <cellStyle name="Normal 3 2 5 2 3 3 4" xfId="14391"/>
    <cellStyle name="Normal 3 2 5 2 3 3 5" xfId="14392"/>
    <cellStyle name="Normal 3 2 5 2 3 3 6" xfId="14393"/>
    <cellStyle name="Normal 3 2 5 2 3 3 7" xfId="14394"/>
    <cellStyle name="Normal 3 2 5 2 3 3 8" xfId="14395"/>
    <cellStyle name="Normal 3 2 5 2 3 4" xfId="14396"/>
    <cellStyle name="Normal 3 2 5 2 3 4 2" xfId="14397"/>
    <cellStyle name="Normal 3 2 5 2 3 4 2 2" xfId="14398"/>
    <cellStyle name="Normal 3 2 5 2 3 4 2 2 2" xfId="14399"/>
    <cellStyle name="Normal 3 2 5 2 3 4 2 2 3" xfId="14400"/>
    <cellStyle name="Normal 3 2 5 2 3 4 2 2 4" xfId="14401"/>
    <cellStyle name="Normal 3 2 5 2 3 4 2 2 5" xfId="14402"/>
    <cellStyle name="Normal 3 2 5 2 3 4 2 2 6" xfId="14403"/>
    <cellStyle name="Normal 3 2 5 2 3 4 2 3" xfId="14404"/>
    <cellStyle name="Normal 3 2 5 2 3 4 2 3 2" xfId="14405"/>
    <cellStyle name="Normal 3 2 5 2 3 4 2 4" xfId="14406"/>
    <cellStyle name="Normal 3 2 5 2 3 4 2 5" xfId="14407"/>
    <cellStyle name="Normal 3 2 5 2 3 4 2 6" xfId="14408"/>
    <cellStyle name="Normal 3 2 5 2 3 4 2 7" xfId="14409"/>
    <cellStyle name="Normal 3 2 5 2 3 4 2 8" xfId="14410"/>
    <cellStyle name="Normal 3 2 5 2 3 4 3" xfId="14411"/>
    <cellStyle name="Normal 3 2 5 2 3 4 3 2" xfId="14412"/>
    <cellStyle name="Normal 3 2 5 2 3 4 3 3" xfId="14413"/>
    <cellStyle name="Normal 3 2 5 2 3 4 3 4" xfId="14414"/>
    <cellStyle name="Normal 3 2 5 2 3 4 3 5" xfId="14415"/>
    <cellStyle name="Normal 3 2 5 2 3 4 3 6" xfId="14416"/>
    <cellStyle name="Normal 3 2 5 2 3 4 4" xfId="14417"/>
    <cellStyle name="Normal 3 2 5 2 3 4 5" xfId="14418"/>
    <cellStyle name="Normal 3 2 5 2 3 4 6" xfId="14419"/>
    <cellStyle name="Normal 3 2 5 2 3 4 7" xfId="14420"/>
    <cellStyle name="Normal 3 2 5 2 3 4 8" xfId="14421"/>
    <cellStyle name="Normal 3 2 5 2 3 5" xfId="14422"/>
    <cellStyle name="Normal 3 2 5 2 3 5 2" xfId="14423"/>
    <cellStyle name="Normal 3 2 5 2 3 5 2 2" xfId="14424"/>
    <cellStyle name="Normal 3 2 5 2 3 5 2 2 2" xfId="14425"/>
    <cellStyle name="Normal 3 2 5 2 3 5 2 2 3" xfId="14426"/>
    <cellStyle name="Normal 3 2 5 2 3 5 2 2 4" xfId="14427"/>
    <cellStyle name="Normal 3 2 5 2 3 5 2 2 5" xfId="14428"/>
    <cellStyle name="Normal 3 2 5 2 3 5 2 2 6" xfId="14429"/>
    <cellStyle name="Normal 3 2 5 2 3 5 2 3" xfId="14430"/>
    <cellStyle name="Normal 3 2 5 2 3 5 2 3 2" xfId="14431"/>
    <cellStyle name="Normal 3 2 5 2 3 5 2 4" xfId="14432"/>
    <cellStyle name="Normal 3 2 5 2 3 5 2 5" xfId="14433"/>
    <cellStyle name="Normal 3 2 5 2 3 5 2 6" xfId="14434"/>
    <cellStyle name="Normal 3 2 5 2 3 5 2 7" xfId="14435"/>
    <cellStyle name="Normal 3 2 5 2 3 5 2 8" xfId="14436"/>
    <cellStyle name="Normal 3 2 5 2 3 5 3" xfId="14437"/>
    <cellStyle name="Normal 3 2 5 2 3 5 3 2" xfId="14438"/>
    <cellStyle name="Normal 3 2 5 2 3 5 3 3" xfId="14439"/>
    <cellStyle name="Normal 3 2 5 2 3 5 3 4" xfId="14440"/>
    <cellStyle name="Normal 3 2 5 2 3 5 3 5" xfId="14441"/>
    <cellStyle name="Normal 3 2 5 2 3 5 3 6" xfId="14442"/>
    <cellStyle name="Normal 3 2 5 2 3 5 4" xfId="14443"/>
    <cellStyle name="Normal 3 2 5 2 3 5 5" xfId="14444"/>
    <cellStyle name="Normal 3 2 5 2 3 5 6" xfId="14445"/>
    <cellStyle name="Normal 3 2 5 2 3 5 7" xfId="14446"/>
    <cellStyle name="Normal 3 2 5 2 3 5 8" xfId="14447"/>
    <cellStyle name="Normal 3 2 5 2 3 6" xfId="14448"/>
    <cellStyle name="Normal 3 2 5 2 3 6 2" xfId="14449"/>
    <cellStyle name="Normal 3 2 5 2 3 6 2 2" xfId="14450"/>
    <cellStyle name="Normal 3 2 5 2 3 6 2 2 2" xfId="14451"/>
    <cellStyle name="Normal 3 2 5 2 3 6 2 2 3" xfId="14452"/>
    <cellStyle name="Normal 3 2 5 2 3 6 2 2 4" xfId="14453"/>
    <cellStyle name="Normal 3 2 5 2 3 6 2 2 5" xfId="14454"/>
    <cellStyle name="Normal 3 2 5 2 3 6 2 2 6" xfId="14455"/>
    <cellStyle name="Normal 3 2 5 2 3 6 2 3" xfId="14456"/>
    <cellStyle name="Normal 3 2 5 2 3 6 2 3 2" xfId="14457"/>
    <cellStyle name="Normal 3 2 5 2 3 6 2 4" xfId="14458"/>
    <cellStyle name="Normal 3 2 5 2 3 6 2 5" xfId="14459"/>
    <cellStyle name="Normal 3 2 5 2 3 6 2 6" xfId="14460"/>
    <cellStyle name="Normal 3 2 5 2 3 6 2 7" xfId="14461"/>
    <cellStyle name="Normal 3 2 5 2 3 6 2 8" xfId="14462"/>
    <cellStyle name="Normal 3 2 5 2 3 6 3" xfId="14463"/>
    <cellStyle name="Normal 3 2 5 2 3 6 3 2" xfId="14464"/>
    <cellStyle name="Normal 3 2 5 2 3 6 3 3" xfId="14465"/>
    <cellStyle name="Normal 3 2 5 2 3 6 3 4" xfId="14466"/>
    <cellStyle name="Normal 3 2 5 2 3 6 3 5" xfId="14467"/>
    <cellStyle name="Normal 3 2 5 2 3 6 3 6" xfId="14468"/>
    <cellStyle name="Normal 3 2 5 2 3 6 4" xfId="14469"/>
    <cellStyle name="Normal 3 2 5 2 3 6 5" xfId="14470"/>
    <cellStyle name="Normal 3 2 5 2 3 6 6" xfId="14471"/>
    <cellStyle name="Normal 3 2 5 2 3 6 7" xfId="14472"/>
    <cellStyle name="Normal 3 2 5 2 3 6 8" xfId="14473"/>
    <cellStyle name="Normal 3 2 5 2 3 7" xfId="14474"/>
    <cellStyle name="Normal 3 2 5 2 3 7 2" xfId="14475"/>
    <cellStyle name="Normal 3 2 5 2 3 7 2 2" xfId="14476"/>
    <cellStyle name="Normal 3 2 5 2 3 7 2 3" xfId="14477"/>
    <cellStyle name="Normal 3 2 5 2 3 7 2 4" xfId="14478"/>
    <cellStyle name="Normal 3 2 5 2 3 7 2 5" xfId="14479"/>
    <cellStyle name="Normal 3 2 5 2 3 7 2 6" xfId="14480"/>
    <cellStyle name="Normal 3 2 5 2 3 7 3" xfId="14481"/>
    <cellStyle name="Normal 3 2 5 2 3 7 3 2" xfId="14482"/>
    <cellStyle name="Normal 3 2 5 2 3 7 4" xfId="14483"/>
    <cellStyle name="Normal 3 2 5 2 3 7 5" xfId="14484"/>
    <cellStyle name="Normal 3 2 5 2 3 7 6" xfId="14485"/>
    <cellStyle name="Normal 3 2 5 2 3 7 7" xfId="14486"/>
    <cellStyle name="Normal 3 2 5 2 3 7 8" xfId="14487"/>
    <cellStyle name="Normal 3 2 5 2 3 8" xfId="14488"/>
    <cellStyle name="Normal 3 2 5 2 3 8 2" xfId="14489"/>
    <cellStyle name="Normal 3 2 5 2 3 8 3" xfId="14490"/>
    <cellStyle name="Normal 3 2 5 2 3 8 4" xfId="14491"/>
    <cellStyle name="Normal 3 2 5 2 3 8 5" xfId="14492"/>
    <cellStyle name="Normal 3 2 5 2 3 8 6" xfId="14493"/>
    <cellStyle name="Normal 3 2 5 2 3 9" xfId="14494"/>
    <cellStyle name="Normal 3 2 5 2 4" xfId="14495"/>
    <cellStyle name="Normal 3 2 5 2 4 10" xfId="14496"/>
    <cellStyle name="Normal 3 2 5 2 4 11" xfId="14497"/>
    <cellStyle name="Normal 3 2 5 2 4 12" xfId="14498"/>
    <cellStyle name="Normal 3 2 5 2 4 2" xfId="14499"/>
    <cellStyle name="Normal 3 2 5 2 4 2 2" xfId="14500"/>
    <cellStyle name="Normal 3 2 5 2 4 2 2 2" xfId="14501"/>
    <cellStyle name="Normal 3 2 5 2 4 2 2 2 2" xfId="14502"/>
    <cellStyle name="Normal 3 2 5 2 4 2 2 2 3" xfId="14503"/>
    <cellStyle name="Normal 3 2 5 2 4 2 2 2 4" xfId="14504"/>
    <cellStyle name="Normal 3 2 5 2 4 2 2 2 5" xfId="14505"/>
    <cellStyle name="Normal 3 2 5 2 4 2 2 2 6" xfId="14506"/>
    <cellStyle name="Normal 3 2 5 2 4 2 2 3" xfId="14507"/>
    <cellStyle name="Normal 3 2 5 2 4 2 2 3 2" xfId="14508"/>
    <cellStyle name="Normal 3 2 5 2 4 2 2 4" xfId="14509"/>
    <cellStyle name="Normal 3 2 5 2 4 2 2 5" xfId="14510"/>
    <cellStyle name="Normal 3 2 5 2 4 2 2 6" xfId="14511"/>
    <cellStyle name="Normal 3 2 5 2 4 2 2 7" xfId="14512"/>
    <cellStyle name="Normal 3 2 5 2 4 2 2 8" xfId="14513"/>
    <cellStyle name="Normal 3 2 5 2 4 2 3" xfId="14514"/>
    <cellStyle name="Normal 3 2 5 2 4 2 3 2" xfId="14515"/>
    <cellStyle name="Normal 3 2 5 2 4 2 3 3" xfId="14516"/>
    <cellStyle name="Normal 3 2 5 2 4 2 3 4" xfId="14517"/>
    <cellStyle name="Normal 3 2 5 2 4 2 3 5" xfId="14518"/>
    <cellStyle name="Normal 3 2 5 2 4 2 3 6" xfId="14519"/>
    <cellStyle name="Normal 3 2 5 2 4 2 4" xfId="14520"/>
    <cellStyle name="Normal 3 2 5 2 4 2 5" xfId="14521"/>
    <cellStyle name="Normal 3 2 5 2 4 2 6" xfId="14522"/>
    <cellStyle name="Normal 3 2 5 2 4 2 7" xfId="14523"/>
    <cellStyle name="Normal 3 2 5 2 4 2 8" xfId="14524"/>
    <cellStyle name="Normal 3 2 5 2 4 3" xfId="14525"/>
    <cellStyle name="Normal 3 2 5 2 4 3 2" xfId="14526"/>
    <cellStyle name="Normal 3 2 5 2 4 3 2 2" xfId="14527"/>
    <cellStyle name="Normal 3 2 5 2 4 3 2 2 2" xfId="14528"/>
    <cellStyle name="Normal 3 2 5 2 4 3 2 2 3" xfId="14529"/>
    <cellStyle name="Normal 3 2 5 2 4 3 2 2 4" xfId="14530"/>
    <cellStyle name="Normal 3 2 5 2 4 3 2 2 5" xfId="14531"/>
    <cellStyle name="Normal 3 2 5 2 4 3 2 2 6" xfId="14532"/>
    <cellStyle name="Normal 3 2 5 2 4 3 2 3" xfId="14533"/>
    <cellStyle name="Normal 3 2 5 2 4 3 2 3 2" xfId="14534"/>
    <cellStyle name="Normal 3 2 5 2 4 3 2 4" xfId="14535"/>
    <cellStyle name="Normal 3 2 5 2 4 3 2 5" xfId="14536"/>
    <cellStyle name="Normal 3 2 5 2 4 3 2 6" xfId="14537"/>
    <cellStyle name="Normal 3 2 5 2 4 3 2 7" xfId="14538"/>
    <cellStyle name="Normal 3 2 5 2 4 3 2 8" xfId="14539"/>
    <cellStyle name="Normal 3 2 5 2 4 3 3" xfId="14540"/>
    <cellStyle name="Normal 3 2 5 2 4 3 3 2" xfId="14541"/>
    <cellStyle name="Normal 3 2 5 2 4 3 3 3" xfId="14542"/>
    <cellStyle name="Normal 3 2 5 2 4 3 3 4" xfId="14543"/>
    <cellStyle name="Normal 3 2 5 2 4 3 3 5" xfId="14544"/>
    <cellStyle name="Normal 3 2 5 2 4 3 3 6" xfId="14545"/>
    <cellStyle name="Normal 3 2 5 2 4 3 4" xfId="14546"/>
    <cellStyle name="Normal 3 2 5 2 4 3 5" xfId="14547"/>
    <cellStyle name="Normal 3 2 5 2 4 3 6" xfId="14548"/>
    <cellStyle name="Normal 3 2 5 2 4 3 7" xfId="14549"/>
    <cellStyle name="Normal 3 2 5 2 4 3 8" xfId="14550"/>
    <cellStyle name="Normal 3 2 5 2 4 4" xfId="14551"/>
    <cellStyle name="Normal 3 2 5 2 4 4 2" xfId="14552"/>
    <cellStyle name="Normal 3 2 5 2 4 4 2 2" xfId="14553"/>
    <cellStyle name="Normal 3 2 5 2 4 4 2 2 2" xfId="14554"/>
    <cellStyle name="Normal 3 2 5 2 4 4 2 2 3" xfId="14555"/>
    <cellStyle name="Normal 3 2 5 2 4 4 2 2 4" xfId="14556"/>
    <cellStyle name="Normal 3 2 5 2 4 4 2 2 5" xfId="14557"/>
    <cellStyle name="Normal 3 2 5 2 4 4 2 2 6" xfId="14558"/>
    <cellStyle name="Normal 3 2 5 2 4 4 2 3" xfId="14559"/>
    <cellStyle name="Normal 3 2 5 2 4 4 2 3 2" xfId="14560"/>
    <cellStyle name="Normal 3 2 5 2 4 4 2 4" xfId="14561"/>
    <cellStyle name="Normal 3 2 5 2 4 4 2 5" xfId="14562"/>
    <cellStyle name="Normal 3 2 5 2 4 4 2 6" xfId="14563"/>
    <cellStyle name="Normal 3 2 5 2 4 4 2 7" xfId="14564"/>
    <cellStyle name="Normal 3 2 5 2 4 4 2 8" xfId="14565"/>
    <cellStyle name="Normal 3 2 5 2 4 4 3" xfId="14566"/>
    <cellStyle name="Normal 3 2 5 2 4 4 3 2" xfId="14567"/>
    <cellStyle name="Normal 3 2 5 2 4 4 3 3" xfId="14568"/>
    <cellStyle name="Normal 3 2 5 2 4 4 3 4" xfId="14569"/>
    <cellStyle name="Normal 3 2 5 2 4 4 3 5" xfId="14570"/>
    <cellStyle name="Normal 3 2 5 2 4 4 3 6" xfId="14571"/>
    <cellStyle name="Normal 3 2 5 2 4 4 4" xfId="14572"/>
    <cellStyle name="Normal 3 2 5 2 4 4 5" xfId="14573"/>
    <cellStyle name="Normal 3 2 5 2 4 4 6" xfId="14574"/>
    <cellStyle name="Normal 3 2 5 2 4 4 7" xfId="14575"/>
    <cellStyle name="Normal 3 2 5 2 4 4 8" xfId="14576"/>
    <cellStyle name="Normal 3 2 5 2 4 5" xfId="14577"/>
    <cellStyle name="Normal 3 2 5 2 4 5 2" xfId="14578"/>
    <cellStyle name="Normal 3 2 5 2 4 5 2 2" xfId="14579"/>
    <cellStyle name="Normal 3 2 5 2 4 5 2 2 2" xfId="14580"/>
    <cellStyle name="Normal 3 2 5 2 4 5 2 2 3" xfId="14581"/>
    <cellStyle name="Normal 3 2 5 2 4 5 2 2 4" xfId="14582"/>
    <cellStyle name="Normal 3 2 5 2 4 5 2 2 5" xfId="14583"/>
    <cellStyle name="Normal 3 2 5 2 4 5 2 2 6" xfId="14584"/>
    <cellStyle name="Normal 3 2 5 2 4 5 2 3" xfId="14585"/>
    <cellStyle name="Normal 3 2 5 2 4 5 2 3 2" xfId="14586"/>
    <cellStyle name="Normal 3 2 5 2 4 5 2 4" xfId="14587"/>
    <cellStyle name="Normal 3 2 5 2 4 5 2 5" xfId="14588"/>
    <cellStyle name="Normal 3 2 5 2 4 5 2 6" xfId="14589"/>
    <cellStyle name="Normal 3 2 5 2 4 5 2 7" xfId="14590"/>
    <cellStyle name="Normal 3 2 5 2 4 5 2 8" xfId="14591"/>
    <cellStyle name="Normal 3 2 5 2 4 5 3" xfId="14592"/>
    <cellStyle name="Normal 3 2 5 2 4 5 3 2" xfId="14593"/>
    <cellStyle name="Normal 3 2 5 2 4 5 3 3" xfId="14594"/>
    <cellStyle name="Normal 3 2 5 2 4 5 3 4" xfId="14595"/>
    <cellStyle name="Normal 3 2 5 2 4 5 3 5" xfId="14596"/>
    <cellStyle name="Normal 3 2 5 2 4 5 3 6" xfId="14597"/>
    <cellStyle name="Normal 3 2 5 2 4 5 4" xfId="14598"/>
    <cellStyle name="Normal 3 2 5 2 4 5 5" xfId="14599"/>
    <cellStyle name="Normal 3 2 5 2 4 5 6" xfId="14600"/>
    <cellStyle name="Normal 3 2 5 2 4 5 7" xfId="14601"/>
    <cellStyle name="Normal 3 2 5 2 4 5 8" xfId="14602"/>
    <cellStyle name="Normal 3 2 5 2 4 6" xfId="14603"/>
    <cellStyle name="Normal 3 2 5 2 4 6 2" xfId="14604"/>
    <cellStyle name="Normal 3 2 5 2 4 6 2 2" xfId="14605"/>
    <cellStyle name="Normal 3 2 5 2 4 6 2 3" xfId="14606"/>
    <cellStyle name="Normal 3 2 5 2 4 6 2 4" xfId="14607"/>
    <cellStyle name="Normal 3 2 5 2 4 6 2 5" xfId="14608"/>
    <cellStyle name="Normal 3 2 5 2 4 6 2 6" xfId="14609"/>
    <cellStyle name="Normal 3 2 5 2 4 6 3" xfId="14610"/>
    <cellStyle name="Normal 3 2 5 2 4 6 3 2" xfId="14611"/>
    <cellStyle name="Normal 3 2 5 2 4 6 4" xfId="14612"/>
    <cellStyle name="Normal 3 2 5 2 4 6 5" xfId="14613"/>
    <cellStyle name="Normal 3 2 5 2 4 6 6" xfId="14614"/>
    <cellStyle name="Normal 3 2 5 2 4 6 7" xfId="14615"/>
    <cellStyle name="Normal 3 2 5 2 4 6 8" xfId="14616"/>
    <cellStyle name="Normal 3 2 5 2 4 7" xfId="14617"/>
    <cellStyle name="Normal 3 2 5 2 4 7 2" xfId="14618"/>
    <cellStyle name="Normal 3 2 5 2 4 7 3" xfId="14619"/>
    <cellStyle name="Normal 3 2 5 2 4 7 4" xfId="14620"/>
    <cellStyle name="Normal 3 2 5 2 4 7 5" xfId="14621"/>
    <cellStyle name="Normal 3 2 5 2 4 7 6" xfId="14622"/>
    <cellStyle name="Normal 3 2 5 2 4 8" xfId="14623"/>
    <cellStyle name="Normal 3 2 5 2 4 9" xfId="14624"/>
    <cellStyle name="Normal 3 2 5 2 5" xfId="14625"/>
    <cellStyle name="Normal 3 2 5 2 5 2" xfId="14626"/>
    <cellStyle name="Normal 3 2 5 2 5 2 2" xfId="14627"/>
    <cellStyle name="Normal 3 2 5 2 5 2 2 2" xfId="14628"/>
    <cellStyle name="Normal 3 2 5 2 5 2 2 3" xfId="14629"/>
    <cellStyle name="Normal 3 2 5 2 5 2 2 4" xfId="14630"/>
    <cellStyle name="Normal 3 2 5 2 5 2 2 5" xfId="14631"/>
    <cellStyle name="Normal 3 2 5 2 5 2 2 6" xfId="14632"/>
    <cellStyle name="Normal 3 2 5 2 5 2 3" xfId="14633"/>
    <cellStyle name="Normal 3 2 5 2 5 2 3 2" xfId="14634"/>
    <cellStyle name="Normal 3 2 5 2 5 2 4" xfId="14635"/>
    <cellStyle name="Normal 3 2 5 2 5 2 5" xfId="14636"/>
    <cellStyle name="Normal 3 2 5 2 5 2 6" xfId="14637"/>
    <cellStyle name="Normal 3 2 5 2 5 2 7" xfId="14638"/>
    <cellStyle name="Normal 3 2 5 2 5 2 8" xfId="14639"/>
    <cellStyle name="Normal 3 2 5 2 5 3" xfId="14640"/>
    <cellStyle name="Normal 3 2 5 2 5 3 2" xfId="14641"/>
    <cellStyle name="Normal 3 2 5 2 5 3 3" xfId="14642"/>
    <cellStyle name="Normal 3 2 5 2 5 3 4" xfId="14643"/>
    <cellStyle name="Normal 3 2 5 2 5 3 5" xfId="14644"/>
    <cellStyle name="Normal 3 2 5 2 5 3 6" xfId="14645"/>
    <cellStyle name="Normal 3 2 5 2 5 4" xfId="14646"/>
    <cellStyle name="Normal 3 2 5 2 5 5" xfId="14647"/>
    <cellStyle name="Normal 3 2 5 2 5 6" xfId="14648"/>
    <cellStyle name="Normal 3 2 5 2 5 7" xfId="14649"/>
    <cellStyle name="Normal 3 2 5 2 5 8" xfId="14650"/>
    <cellStyle name="Normal 3 2 5 2 6" xfId="14651"/>
    <cellStyle name="Normal 3 2 5 2 6 2" xfId="14652"/>
    <cellStyle name="Normal 3 2 5 2 6 2 2" xfId="14653"/>
    <cellStyle name="Normal 3 2 5 2 6 2 2 2" xfId="14654"/>
    <cellStyle name="Normal 3 2 5 2 6 2 2 3" xfId="14655"/>
    <cellStyle name="Normal 3 2 5 2 6 2 2 4" xfId="14656"/>
    <cellStyle name="Normal 3 2 5 2 6 2 2 5" xfId="14657"/>
    <cellStyle name="Normal 3 2 5 2 6 2 2 6" xfId="14658"/>
    <cellStyle name="Normal 3 2 5 2 6 2 3" xfId="14659"/>
    <cellStyle name="Normal 3 2 5 2 6 2 3 2" xfId="14660"/>
    <cellStyle name="Normal 3 2 5 2 6 2 4" xfId="14661"/>
    <cellStyle name="Normal 3 2 5 2 6 2 5" xfId="14662"/>
    <cellStyle name="Normal 3 2 5 2 6 2 6" xfId="14663"/>
    <cellStyle name="Normal 3 2 5 2 6 2 7" xfId="14664"/>
    <cellStyle name="Normal 3 2 5 2 6 2 8" xfId="14665"/>
    <cellStyle name="Normal 3 2 5 2 6 3" xfId="14666"/>
    <cellStyle name="Normal 3 2 5 2 6 3 2" xfId="14667"/>
    <cellStyle name="Normal 3 2 5 2 6 3 3" xfId="14668"/>
    <cellStyle name="Normal 3 2 5 2 6 3 4" xfId="14669"/>
    <cellStyle name="Normal 3 2 5 2 6 3 5" xfId="14670"/>
    <cellStyle name="Normal 3 2 5 2 6 3 6" xfId="14671"/>
    <cellStyle name="Normal 3 2 5 2 6 4" xfId="14672"/>
    <cellStyle name="Normal 3 2 5 2 6 5" xfId="14673"/>
    <cellStyle name="Normal 3 2 5 2 6 6" xfId="14674"/>
    <cellStyle name="Normal 3 2 5 2 6 7" xfId="14675"/>
    <cellStyle name="Normal 3 2 5 2 6 8" xfId="14676"/>
    <cellStyle name="Normal 3 2 5 2 7" xfId="14677"/>
    <cellStyle name="Normal 3 2 5 2 7 2" xfId="14678"/>
    <cellStyle name="Normal 3 2 5 2 7 2 2" xfId="14679"/>
    <cellStyle name="Normal 3 2 5 2 7 2 2 2" xfId="14680"/>
    <cellStyle name="Normal 3 2 5 2 7 2 2 3" xfId="14681"/>
    <cellStyle name="Normal 3 2 5 2 7 2 2 4" xfId="14682"/>
    <cellStyle name="Normal 3 2 5 2 7 2 2 5" xfId="14683"/>
    <cellStyle name="Normal 3 2 5 2 7 2 2 6" xfId="14684"/>
    <cellStyle name="Normal 3 2 5 2 7 2 3" xfId="14685"/>
    <cellStyle name="Normal 3 2 5 2 7 2 3 2" xfId="14686"/>
    <cellStyle name="Normal 3 2 5 2 7 2 4" xfId="14687"/>
    <cellStyle name="Normal 3 2 5 2 7 2 5" xfId="14688"/>
    <cellStyle name="Normal 3 2 5 2 7 2 6" xfId="14689"/>
    <cellStyle name="Normal 3 2 5 2 7 2 7" xfId="14690"/>
    <cellStyle name="Normal 3 2 5 2 7 2 8" xfId="14691"/>
    <cellStyle name="Normal 3 2 5 2 7 3" xfId="14692"/>
    <cellStyle name="Normal 3 2 5 2 7 3 2" xfId="14693"/>
    <cellStyle name="Normal 3 2 5 2 7 3 3" xfId="14694"/>
    <cellStyle name="Normal 3 2 5 2 7 3 4" xfId="14695"/>
    <cellStyle name="Normal 3 2 5 2 7 3 5" xfId="14696"/>
    <cellStyle name="Normal 3 2 5 2 7 3 6" xfId="14697"/>
    <cellStyle name="Normal 3 2 5 2 7 4" xfId="14698"/>
    <cellStyle name="Normal 3 2 5 2 7 5" xfId="14699"/>
    <cellStyle name="Normal 3 2 5 2 7 6" xfId="14700"/>
    <cellStyle name="Normal 3 2 5 2 7 7" xfId="14701"/>
    <cellStyle name="Normal 3 2 5 2 7 8" xfId="14702"/>
    <cellStyle name="Normal 3 2 5 2 8" xfId="14703"/>
    <cellStyle name="Normal 3 2 5 2 8 2" xfId="14704"/>
    <cellStyle name="Normal 3 2 5 2 8 2 2" xfId="14705"/>
    <cellStyle name="Normal 3 2 5 2 8 2 2 2" xfId="14706"/>
    <cellStyle name="Normal 3 2 5 2 8 2 2 3" xfId="14707"/>
    <cellStyle name="Normal 3 2 5 2 8 2 2 4" xfId="14708"/>
    <cellStyle name="Normal 3 2 5 2 8 2 2 5" xfId="14709"/>
    <cellStyle name="Normal 3 2 5 2 8 2 2 6" xfId="14710"/>
    <cellStyle name="Normal 3 2 5 2 8 2 3" xfId="14711"/>
    <cellStyle name="Normal 3 2 5 2 8 2 3 2" xfId="14712"/>
    <cellStyle name="Normal 3 2 5 2 8 2 4" xfId="14713"/>
    <cellStyle name="Normal 3 2 5 2 8 2 5" xfId="14714"/>
    <cellStyle name="Normal 3 2 5 2 8 2 6" xfId="14715"/>
    <cellStyle name="Normal 3 2 5 2 8 2 7" xfId="14716"/>
    <cellStyle name="Normal 3 2 5 2 8 2 8" xfId="14717"/>
    <cellStyle name="Normal 3 2 5 2 8 3" xfId="14718"/>
    <cellStyle name="Normal 3 2 5 2 8 3 2" xfId="14719"/>
    <cellStyle name="Normal 3 2 5 2 8 3 3" xfId="14720"/>
    <cellStyle name="Normal 3 2 5 2 8 3 4" xfId="14721"/>
    <cellStyle name="Normal 3 2 5 2 8 3 5" xfId="14722"/>
    <cellStyle name="Normal 3 2 5 2 8 3 6" xfId="14723"/>
    <cellStyle name="Normal 3 2 5 2 8 4" xfId="14724"/>
    <cellStyle name="Normal 3 2 5 2 8 5" xfId="14725"/>
    <cellStyle name="Normal 3 2 5 2 8 6" xfId="14726"/>
    <cellStyle name="Normal 3 2 5 2 8 7" xfId="14727"/>
    <cellStyle name="Normal 3 2 5 2 8 8" xfId="14728"/>
    <cellStyle name="Normal 3 2 5 2 9" xfId="14729"/>
    <cellStyle name="Normal 3 2 5 2 9 2" xfId="14730"/>
    <cellStyle name="Normal 3 2 5 2 9 2 2" xfId="14731"/>
    <cellStyle name="Normal 3 2 5 2 9 2 3" xfId="14732"/>
    <cellStyle name="Normal 3 2 5 2 9 2 4" xfId="14733"/>
    <cellStyle name="Normal 3 2 5 2 9 2 5" xfId="14734"/>
    <cellStyle name="Normal 3 2 5 2 9 2 6" xfId="14735"/>
    <cellStyle name="Normal 3 2 5 2 9 3" xfId="14736"/>
    <cellStyle name="Normal 3 2 5 2 9 3 2" xfId="14737"/>
    <cellStyle name="Normal 3 2 5 2 9 4" xfId="14738"/>
    <cellStyle name="Normal 3 2 5 2 9 5" xfId="14739"/>
    <cellStyle name="Normal 3 2 5 2 9 6" xfId="14740"/>
    <cellStyle name="Normal 3 2 5 2 9 7" xfId="14741"/>
    <cellStyle name="Normal 3 2 5 2 9 8" xfId="14742"/>
    <cellStyle name="Normal 3 2 5 3" xfId="14743"/>
    <cellStyle name="Normal 3 2 5 3 10" xfId="14744"/>
    <cellStyle name="Normal 3 2 5 3 11" xfId="14745"/>
    <cellStyle name="Normal 3 2 5 3 12" xfId="14746"/>
    <cellStyle name="Normal 3 2 5 3 13" xfId="14747"/>
    <cellStyle name="Normal 3 2 5 3 2" xfId="14748"/>
    <cellStyle name="Normal 3 2 5 3 2 10" xfId="14749"/>
    <cellStyle name="Normal 3 2 5 3 2 11" xfId="14750"/>
    <cellStyle name="Normal 3 2 5 3 2 12" xfId="14751"/>
    <cellStyle name="Normal 3 2 5 3 2 2" xfId="14752"/>
    <cellStyle name="Normal 3 2 5 3 2 2 2" xfId="14753"/>
    <cellStyle name="Normal 3 2 5 3 2 2 2 2" xfId="14754"/>
    <cellStyle name="Normal 3 2 5 3 2 2 2 2 2" xfId="14755"/>
    <cellStyle name="Normal 3 2 5 3 2 2 2 2 3" xfId="14756"/>
    <cellStyle name="Normal 3 2 5 3 2 2 2 2 4" xfId="14757"/>
    <cellStyle name="Normal 3 2 5 3 2 2 2 2 5" xfId="14758"/>
    <cellStyle name="Normal 3 2 5 3 2 2 2 2 6" xfId="14759"/>
    <cellStyle name="Normal 3 2 5 3 2 2 2 3" xfId="14760"/>
    <cellStyle name="Normal 3 2 5 3 2 2 2 3 2" xfId="14761"/>
    <cellStyle name="Normal 3 2 5 3 2 2 2 4" xfId="14762"/>
    <cellStyle name="Normal 3 2 5 3 2 2 2 5" xfId="14763"/>
    <cellStyle name="Normal 3 2 5 3 2 2 2 6" xfId="14764"/>
    <cellStyle name="Normal 3 2 5 3 2 2 2 7" xfId="14765"/>
    <cellStyle name="Normal 3 2 5 3 2 2 2 8" xfId="14766"/>
    <cellStyle name="Normal 3 2 5 3 2 2 3" xfId="14767"/>
    <cellStyle name="Normal 3 2 5 3 2 2 3 2" xfId="14768"/>
    <cellStyle name="Normal 3 2 5 3 2 2 3 3" xfId="14769"/>
    <cellStyle name="Normal 3 2 5 3 2 2 3 4" xfId="14770"/>
    <cellStyle name="Normal 3 2 5 3 2 2 3 5" xfId="14771"/>
    <cellStyle name="Normal 3 2 5 3 2 2 3 6" xfId="14772"/>
    <cellStyle name="Normal 3 2 5 3 2 2 4" xfId="14773"/>
    <cellStyle name="Normal 3 2 5 3 2 2 5" xfId="14774"/>
    <cellStyle name="Normal 3 2 5 3 2 2 6" xfId="14775"/>
    <cellStyle name="Normal 3 2 5 3 2 2 7" xfId="14776"/>
    <cellStyle name="Normal 3 2 5 3 2 2 8" xfId="14777"/>
    <cellStyle name="Normal 3 2 5 3 2 3" xfId="14778"/>
    <cellStyle name="Normal 3 2 5 3 2 3 2" xfId="14779"/>
    <cellStyle name="Normal 3 2 5 3 2 3 2 2" xfId="14780"/>
    <cellStyle name="Normal 3 2 5 3 2 3 2 2 2" xfId="14781"/>
    <cellStyle name="Normal 3 2 5 3 2 3 2 2 3" xfId="14782"/>
    <cellStyle name="Normal 3 2 5 3 2 3 2 2 4" xfId="14783"/>
    <cellStyle name="Normal 3 2 5 3 2 3 2 2 5" xfId="14784"/>
    <cellStyle name="Normal 3 2 5 3 2 3 2 2 6" xfId="14785"/>
    <cellStyle name="Normal 3 2 5 3 2 3 2 3" xfId="14786"/>
    <cellStyle name="Normal 3 2 5 3 2 3 2 3 2" xfId="14787"/>
    <cellStyle name="Normal 3 2 5 3 2 3 2 4" xfId="14788"/>
    <cellStyle name="Normal 3 2 5 3 2 3 2 5" xfId="14789"/>
    <cellStyle name="Normal 3 2 5 3 2 3 2 6" xfId="14790"/>
    <cellStyle name="Normal 3 2 5 3 2 3 2 7" xfId="14791"/>
    <cellStyle name="Normal 3 2 5 3 2 3 2 8" xfId="14792"/>
    <cellStyle name="Normal 3 2 5 3 2 3 3" xfId="14793"/>
    <cellStyle name="Normal 3 2 5 3 2 3 3 2" xfId="14794"/>
    <cellStyle name="Normal 3 2 5 3 2 3 3 3" xfId="14795"/>
    <cellStyle name="Normal 3 2 5 3 2 3 3 4" xfId="14796"/>
    <cellStyle name="Normal 3 2 5 3 2 3 3 5" xfId="14797"/>
    <cellStyle name="Normal 3 2 5 3 2 3 3 6" xfId="14798"/>
    <cellStyle name="Normal 3 2 5 3 2 3 4" xfId="14799"/>
    <cellStyle name="Normal 3 2 5 3 2 3 5" xfId="14800"/>
    <cellStyle name="Normal 3 2 5 3 2 3 6" xfId="14801"/>
    <cellStyle name="Normal 3 2 5 3 2 3 7" xfId="14802"/>
    <cellStyle name="Normal 3 2 5 3 2 3 8" xfId="14803"/>
    <cellStyle name="Normal 3 2 5 3 2 4" xfId="14804"/>
    <cellStyle name="Normal 3 2 5 3 2 4 2" xfId="14805"/>
    <cellStyle name="Normal 3 2 5 3 2 4 2 2" xfId="14806"/>
    <cellStyle name="Normal 3 2 5 3 2 4 2 2 2" xfId="14807"/>
    <cellStyle name="Normal 3 2 5 3 2 4 2 2 3" xfId="14808"/>
    <cellStyle name="Normal 3 2 5 3 2 4 2 2 4" xfId="14809"/>
    <cellStyle name="Normal 3 2 5 3 2 4 2 2 5" xfId="14810"/>
    <cellStyle name="Normal 3 2 5 3 2 4 2 2 6" xfId="14811"/>
    <cellStyle name="Normal 3 2 5 3 2 4 2 3" xfId="14812"/>
    <cellStyle name="Normal 3 2 5 3 2 4 2 3 2" xfId="14813"/>
    <cellStyle name="Normal 3 2 5 3 2 4 2 4" xfId="14814"/>
    <cellStyle name="Normal 3 2 5 3 2 4 2 5" xfId="14815"/>
    <cellStyle name="Normal 3 2 5 3 2 4 2 6" xfId="14816"/>
    <cellStyle name="Normal 3 2 5 3 2 4 2 7" xfId="14817"/>
    <cellStyle name="Normal 3 2 5 3 2 4 2 8" xfId="14818"/>
    <cellStyle name="Normal 3 2 5 3 2 4 3" xfId="14819"/>
    <cellStyle name="Normal 3 2 5 3 2 4 3 2" xfId="14820"/>
    <cellStyle name="Normal 3 2 5 3 2 4 3 3" xfId="14821"/>
    <cellStyle name="Normal 3 2 5 3 2 4 3 4" xfId="14822"/>
    <cellStyle name="Normal 3 2 5 3 2 4 3 5" xfId="14823"/>
    <cellStyle name="Normal 3 2 5 3 2 4 3 6" xfId="14824"/>
    <cellStyle name="Normal 3 2 5 3 2 4 4" xfId="14825"/>
    <cellStyle name="Normal 3 2 5 3 2 4 5" xfId="14826"/>
    <cellStyle name="Normal 3 2 5 3 2 4 6" xfId="14827"/>
    <cellStyle name="Normal 3 2 5 3 2 4 7" xfId="14828"/>
    <cellStyle name="Normal 3 2 5 3 2 4 8" xfId="14829"/>
    <cellStyle name="Normal 3 2 5 3 2 5" xfId="14830"/>
    <cellStyle name="Normal 3 2 5 3 2 5 2" xfId="14831"/>
    <cellStyle name="Normal 3 2 5 3 2 5 2 2" xfId="14832"/>
    <cellStyle name="Normal 3 2 5 3 2 5 2 2 2" xfId="14833"/>
    <cellStyle name="Normal 3 2 5 3 2 5 2 2 3" xfId="14834"/>
    <cellStyle name="Normal 3 2 5 3 2 5 2 2 4" xfId="14835"/>
    <cellStyle name="Normal 3 2 5 3 2 5 2 2 5" xfId="14836"/>
    <cellStyle name="Normal 3 2 5 3 2 5 2 2 6" xfId="14837"/>
    <cellStyle name="Normal 3 2 5 3 2 5 2 3" xfId="14838"/>
    <cellStyle name="Normal 3 2 5 3 2 5 2 3 2" xfId="14839"/>
    <cellStyle name="Normal 3 2 5 3 2 5 2 4" xfId="14840"/>
    <cellStyle name="Normal 3 2 5 3 2 5 2 5" xfId="14841"/>
    <cellStyle name="Normal 3 2 5 3 2 5 2 6" xfId="14842"/>
    <cellStyle name="Normal 3 2 5 3 2 5 2 7" xfId="14843"/>
    <cellStyle name="Normal 3 2 5 3 2 5 2 8" xfId="14844"/>
    <cellStyle name="Normal 3 2 5 3 2 5 3" xfId="14845"/>
    <cellStyle name="Normal 3 2 5 3 2 5 3 2" xfId="14846"/>
    <cellStyle name="Normal 3 2 5 3 2 5 3 3" xfId="14847"/>
    <cellStyle name="Normal 3 2 5 3 2 5 3 4" xfId="14848"/>
    <cellStyle name="Normal 3 2 5 3 2 5 3 5" xfId="14849"/>
    <cellStyle name="Normal 3 2 5 3 2 5 3 6" xfId="14850"/>
    <cellStyle name="Normal 3 2 5 3 2 5 4" xfId="14851"/>
    <cellStyle name="Normal 3 2 5 3 2 5 5" xfId="14852"/>
    <cellStyle name="Normal 3 2 5 3 2 5 6" xfId="14853"/>
    <cellStyle name="Normal 3 2 5 3 2 5 7" xfId="14854"/>
    <cellStyle name="Normal 3 2 5 3 2 5 8" xfId="14855"/>
    <cellStyle name="Normal 3 2 5 3 2 6" xfId="14856"/>
    <cellStyle name="Normal 3 2 5 3 2 6 2" xfId="14857"/>
    <cellStyle name="Normal 3 2 5 3 2 6 2 2" xfId="14858"/>
    <cellStyle name="Normal 3 2 5 3 2 6 2 3" xfId="14859"/>
    <cellStyle name="Normal 3 2 5 3 2 6 2 4" xfId="14860"/>
    <cellStyle name="Normal 3 2 5 3 2 6 2 5" xfId="14861"/>
    <cellStyle name="Normal 3 2 5 3 2 6 2 6" xfId="14862"/>
    <cellStyle name="Normal 3 2 5 3 2 6 3" xfId="14863"/>
    <cellStyle name="Normal 3 2 5 3 2 6 3 2" xfId="14864"/>
    <cellStyle name="Normal 3 2 5 3 2 6 4" xfId="14865"/>
    <cellStyle name="Normal 3 2 5 3 2 6 5" xfId="14866"/>
    <cellStyle name="Normal 3 2 5 3 2 6 6" xfId="14867"/>
    <cellStyle name="Normal 3 2 5 3 2 6 7" xfId="14868"/>
    <cellStyle name="Normal 3 2 5 3 2 6 8" xfId="14869"/>
    <cellStyle name="Normal 3 2 5 3 2 7" xfId="14870"/>
    <cellStyle name="Normal 3 2 5 3 2 7 2" xfId="14871"/>
    <cellStyle name="Normal 3 2 5 3 2 7 3" xfId="14872"/>
    <cellStyle name="Normal 3 2 5 3 2 7 4" xfId="14873"/>
    <cellStyle name="Normal 3 2 5 3 2 7 5" xfId="14874"/>
    <cellStyle name="Normal 3 2 5 3 2 7 6" xfId="14875"/>
    <cellStyle name="Normal 3 2 5 3 2 8" xfId="14876"/>
    <cellStyle name="Normal 3 2 5 3 2 9" xfId="14877"/>
    <cellStyle name="Normal 3 2 5 3 3" xfId="14878"/>
    <cellStyle name="Normal 3 2 5 3 3 2" xfId="14879"/>
    <cellStyle name="Normal 3 2 5 3 3 2 2" xfId="14880"/>
    <cellStyle name="Normal 3 2 5 3 3 2 2 2" xfId="14881"/>
    <cellStyle name="Normal 3 2 5 3 3 2 2 3" xfId="14882"/>
    <cellStyle name="Normal 3 2 5 3 3 2 2 4" xfId="14883"/>
    <cellStyle name="Normal 3 2 5 3 3 2 2 5" xfId="14884"/>
    <cellStyle name="Normal 3 2 5 3 3 2 2 6" xfId="14885"/>
    <cellStyle name="Normal 3 2 5 3 3 2 3" xfId="14886"/>
    <cellStyle name="Normal 3 2 5 3 3 2 3 2" xfId="14887"/>
    <cellStyle name="Normal 3 2 5 3 3 2 4" xfId="14888"/>
    <cellStyle name="Normal 3 2 5 3 3 2 5" xfId="14889"/>
    <cellStyle name="Normal 3 2 5 3 3 2 6" xfId="14890"/>
    <cellStyle name="Normal 3 2 5 3 3 2 7" xfId="14891"/>
    <cellStyle name="Normal 3 2 5 3 3 2 8" xfId="14892"/>
    <cellStyle name="Normal 3 2 5 3 3 3" xfId="14893"/>
    <cellStyle name="Normal 3 2 5 3 3 3 2" xfId="14894"/>
    <cellStyle name="Normal 3 2 5 3 3 3 3" xfId="14895"/>
    <cellStyle name="Normal 3 2 5 3 3 3 4" xfId="14896"/>
    <cellStyle name="Normal 3 2 5 3 3 3 5" xfId="14897"/>
    <cellStyle name="Normal 3 2 5 3 3 3 6" xfId="14898"/>
    <cellStyle name="Normal 3 2 5 3 3 4" xfId="14899"/>
    <cellStyle name="Normal 3 2 5 3 3 5" xfId="14900"/>
    <cellStyle name="Normal 3 2 5 3 3 6" xfId="14901"/>
    <cellStyle name="Normal 3 2 5 3 3 7" xfId="14902"/>
    <cellStyle name="Normal 3 2 5 3 3 8" xfId="14903"/>
    <cellStyle name="Normal 3 2 5 3 4" xfId="14904"/>
    <cellStyle name="Normal 3 2 5 3 4 2" xfId="14905"/>
    <cellStyle name="Normal 3 2 5 3 4 2 2" xfId="14906"/>
    <cellStyle name="Normal 3 2 5 3 4 2 2 2" xfId="14907"/>
    <cellStyle name="Normal 3 2 5 3 4 2 2 3" xfId="14908"/>
    <cellStyle name="Normal 3 2 5 3 4 2 2 4" xfId="14909"/>
    <cellStyle name="Normal 3 2 5 3 4 2 2 5" xfId="14910"/>
    <cellStyle name="Normal 3 2 5 3 4 2 2 6" xfId="14911"/>
    <cellStyle name="Normal 3 2 5 3 4 2 3" xfId="14912"/>
    <cellStyle name="Normal 3 2 5 3 4 2 3 2" xfId="14913"/>
    <cellStyle name="Normal 3 2 5 3 4 2 4" xfId="14914"/>
    <cellStyle name="Normal 3 2 5 3 4 2 5" xfId="14915"/>
    <cellStyle name="Normal 3 2 5 3 4 2 6" xfId="14916"/>
    <cellStyle name="Normal 3 2 5 3 4 2 7" xfId="14917"/>
    <cellStyle name="Normal 3 2 5 3 4 2 8" xfId="14918"/>
    <cellStyle name="Normal 3 2 5 3 4 3" xfId="14919"/>
    <cellStyle name="Normal 3 2 5 3 4 3 2" xfId="14920"/>
    <cellStyle name="Normal 3 2 5 3 4 3 3" xfId="14921"/>
    <cellStyle name="Normal 3 2 5 3 4 3 4" xfId="14922"/>
    <cellStyle name="Normal 3 2 5 3 4 3 5" xfId="14923"/>
    <cellStyle name="Normal 3 2 5 3 4 3 6" xfId="14924"/>
    <cellStyle name="Normal 3 2 5 3 4 4" xfId="14925"/>
    <cellStyle name="Normal 3 2 5 3 4 5" xfId="14926"/>
    <cellStyle name="Normal 3 2 5 3 4 6" xfId="14927"/>
    <cellStyle name="Normal 3 2 5 3 4 7" xfId="14928"/>
    <cellStyle name="Normal 3 2 5 3 4 8" xfId="14929"/>
    <cellStyle name="Normal 3 2 5 3 5" xfId="14930"/>
    <cellStyle name="Normal 3 2 5 3 5 2" xfId="14931"/>
    <cellStyle name="Normal 3 2 5 3 5 2 2" xfId="14932"/>
    <cellStyle name="Normal 3 2 5 3 5 2 2 2" xfId="14933"/>
    <cellStyle name="Normal 3 2 5 3 5 2 2 3" xfId="14934"/>
    <cellStyle name="Normal 3 2 5 3 5 2 2 4" xfId="14935"/>
    <cellStyle name="Normal 3 2 5 3 5 2 2 5" xfId="14936"/>
    <cellStyle name="Normal 3 2 5 3 5 2 2 6" xfId="14937"/>
    <cellStyle name="Normal 3 2 5 3 5 2 3" xfId="14938"/>
    <cellStyle name="Normal 3 2 5 3 5 2 3 2" xfId="14939"/>
    <cellStyle name="Normal 3 2 5 3 5 2 4" xfId="14940"/>
    <cellStyle name="Normal 3 2 5 3 5 2 5" xfId="14941"/>
    <cellStyle name="Normal 3 2 5 3 5 2 6" xfId="14942"/>
    <cellStyle name="Normal 3 2 5 3 5 2 7" xfId="14943"/>
    <cellStyle name="Normal 3 2 5 3 5 2 8" xfId="14944"/>
    <cellStyle name="Normal 3 2 5 3 5 3" xfId="14945"/>
    <cellStyle name="Normal 3 2 5 3 5 3 2" xfId="14946"/>
    <cellStyle name="Normal 3 2 5 3 5 3 3" xfId="14947"/>
    <cellStyle name="Normal 3 2 5 3 5 3 4" xfId="14948"/>
    <cellStyle name="Normal 3 2 5 3 5 3 5" xfId="14949"/>
    <cellStyle name="Normal 3 2 5 3 5 3 6" xfId="14950"/>
    <cellStyle name="Normal 3 2 5 3 5 4" xfId="14951"/>
    <cellStyle name="Normal 3 2 5 3 5 5" xfId="14952"/>
    <cellStyle name="Normal 3 2 5 3 5 6" xfId="14953"/>
    <cellStyle name="Normal 3 2 5 3 5 7" xfId="14954"/>
    <cellStyle name="Normal 3 2 5 3 5 8" xfId="14955"/>
    <cellStyle name="Normal 3 2 5 3 6" xfId="14956"/>
    <cellStyle name="Normal 3 2 5 3 6 2" xfId="14957"/>
    <cellStyle name="Normal 3 2 5 3 6 2 2" xfId="14958"/>
    <cellStyle name="Normal 3 2 5 3 6 2 2 2" xfId="14959"/>
    <cellStyle name="Normal 3 2 5 3 6 2 2 3" xfId="14960"/>
    <cellStyle name="Normal 3 2 5 3 6 2 2 4" xfId="14961"/>
    <cellStyle name="Normal 3 2 5 3 6 2 2 5" xfId="14962"/>
    <cellStyle name="Normal 3 2 5 3 6 2 2 6" xfId="14963"/>
    <cellStyle name="Normal 3 2 5 3 6 2 3" xfId="14964"/>
    <cellStyle name="Normal 3 2 5 3 6 2 3 2" xfId="14965"/>
    <cellStyle name="Normal 3 2 5 3 6 2 4" xfId="14966"/>
    <cellStyle name="Normal 3 2 5 3 6 2 5" xfId="14967"/>
    <cellStyle name="Normal 3 2 5 3 6 2 6" xfId="14968"/>
    <cellStyle name="Normal 3 2 5 3 6 2 7" xfId="14969"/>
    <cellStyle name="Normal 3 2 5 3 6 2 8" xfId="14970"/>
    <cellStyle name="Normal 3 2 5 3 6 3" xfId="14971"/>
    <cellStyle name="Normal 3 2 5 3 6 3 2" xfId="14972"/>
    <cellStyle name="Normal 3 2 5 3 6 3 3" xfId="14973"/>
    <cellStyle name="Normal 3 2 5 3 6 3 4" xfId="14974"/>
    <cellStyle name="Normal 3 2 5 3 6 3 5" xfId="14975"/>
    <cellStyle name="Normal 3 2 5 3 6 3 6" xfId="14976"/>
    <cellStyle name="Normal 3 2 5 3 6 4" xfId="14977"/>
    <cellStyle name="Normal 3 2 5 3 6 5" xfId="14978"/>
    <cellStyle name="Normal 3 2 5 3 6 6" xfId="14979"/>
    <cellStyle name="Normal 3 2 5 3 6 7" xfId="14980"/>
    <cellStyle name="Normal 3 2 5 3 6 8" xfId="14981"/>
    <cellStyle name="Normal 3 2 5 3 7" xfId="14982"/>
    <cellStyle name="Normal 3 2 5 3 7 2" xfId="14983"/>
    <cellStyle name="Normal 3 2 5 3 7 2 2" xfId="14984"/>
    <cellStyle name="Normal 3 2 5 3 7 2 3" xfId="14985"/>
    <cellStyle name="Normal 3 2 5 3 7 2 4" xfId="14986"/>
    <cellStyle name="Normal 3 2 5 3 7 2 5" xfId="14987"/>
    <cellStyle name="Normal 3 2 5 3 7 2 6" xfId="14988"/>
    <cellStyle name="Normal 3 2 5 3 7 3" xfId="14989"/>
    <cellStyle name="Normal 3 2 5 3 7 3 2" xfId="14990"/>
    <cellStyle name="Normal 3 2 5 3 7 4" xfId="14991"/>
    <cellStyle name="Normal 3 2 5 3 7 5" xfId="14992"/>
    <cellStyle name="Normal 3 2 5 3 7 6" xfId="14993"/>
    <cellStyle name="Normal 3 2 5 3 7 7" xfId="14994"/>
    <cellStyle name="Normal 3 2 5 3 7 8" xfId="14995"/>
    <cellStyle name="Normal 3 2 5 3 8" xfId="14996"/>
    <cellStyle name="Normal 3 2 5 3 8 2" xfId="14997"/>
    <cellStyle name="Normal 3 2 5 3 8 3" xfId="14998"/>
    <cellStyle name="Normal 3 2 5 3 8 4" xfId="14999"/>
    <cellStyle name="Normal 3 2 5 3 8 5" xfId="15000"/>
    <cellStyle name="Normal 3 2 5 3 8 6" xfId="15001"/>
    <cellStyle name="Normal 3 2 5 3 9" xfId="15002"/>
    <cellStyle name="Normal 3 2 5 4" xfId="15003"/>
    <cellStyle name="Normal 3 2 5 4 10" xfId="15004"/>
    <cellStyle name="Normal 3 2 5 4 11" xfId="15005"/>
    <cellStyle name="Normal 3 2 5 4 12" xfId="15006"/>
    <cellStyle name="Normal 3 2 5 4 13" xfId="15007"/>
    <cellStyle name="Normal 3 2 5 4 2" xfId="15008"/>
    <cellStyle name="Normal 3 2 5 4 2 10" xfId="15009"/>
    <cellStyle name="Normal 3 2 5 4 2 11" xfId="15010"/>
    <cellStyle name="Normal 3 2 5 4 2 12" xfId="15011"/>
    <cellStyle name="Normal 3 2 5 4 2 2" xfId="15012"/>
    <cellStyle name="Normal 3 2 5 4 2 2 2" xfId="15013"/>
    <cellStyle name="Normal 3 2 5 4 2 2 2 2" xfId="15014"/>
    <cellStyle name="Normal 3 2 5 4 2 2 2 2 2" xfId="15015"/>
    <cellStyle name="Normal 3 2 5 4 2 2 2 2 3" xfId="15016"/>
    <cellStyle name="Normal 3 2 5 4 2 2 2 2 4" xfId="15017"/>
    <cellStyle name="Normal 3 2 5 4 2 2 2 2 5" xfId="15018"/>
    <cellStyle name="Normal 3 2 5 4 2 2 2 2 6" xfId="15019"/>
    <cellStyle name="Normal 3 2 5 4 2 2 2 3" xfId="15020"/>
    <cellStyle name="Normal 3 2 5 4 2 2 2 3 2" xfId="15021"/>
    <cellStyle name="Normal 3 2 5 4 2 2 2 4" xfId="15022"/>
    <cellStyle name="Normal 3 2 5 4 2 2 2 5" xfId="15023"/>
    <cellStyle name="Normal 3 2 5 4 2 2 2 6" xfId="15024"/>
    <cellStyle name="Normal 3 2 5 4 2 2 2 7" xfId="15025"/>
    <cellStyle name="Normal 3 2 5 4 2 2 2 8" xfId="15026"/>
    <cellStyle name="Normal 3 2 5 4 2 2 3" xfId="15027"/>
    <cellStyle name="Normal 3 2 5 4 2 2 3 2" xfId="15028"/>
    <cellStyle name="Normal 3 2 5 4 2 2 3 3" xfId="15029"/>
    <cellStyle name="Normal 3 2 5 4 2 2 3 4" xfId="15030"/>
    <cellStyle name="Normal 3 2 5 4 2 2 3 5" xfId="15031"/>
    <cellStyle name="Normal 3 2 5 4 2 2 3 6" xfId="15032"/>
    <cellStyle name="Normal 3 2 5 4 2 2 4" xfId="15033"/>
    <cellStyle name="Normal 3 2 5 4 2 2 5" xfId="15034"/>
    <cellStyle name="Normal 3 2 5 4 2 2 6" xfId="15035"/>
    <cellStyle name="Normal 3 2 5 4 2 2 7" xfId="15036"/>
    <cellStyle name="Normal 3 2 5 4 2 2 8" xfId="15037"/>
    <cellStyle name="Normal 3 2 5 4 2 3" xfId="15038"/>
    <cellStyle name="Normal 3 2 5 4 2 3 2" xfId="15039"/>
    <cellStyle name="Normal 3 2 5 4 2 3 2 2" xfId="15040"/>
    <cellStyle name="Normal 3 2 5 4 2 3 2 2 2" xfId="15041"/>
    <cellStyle name="Normal 3 2 5 4 2 3 2 2 3" xfId="15042"/>
    <cellStyle name="Normal 3 2 5 4 2 3 2 2 4" xfId="15043"/>
    <cellStyle name="Normal 3 2 5 4 2 3 2 2 5" xfId="15044"/>
    <cellStyle name="Normal 3 2 5 4 2 3 2 2 6" xfId="15045"/>
    <cellStyle name="Normal 3 2 5 4 2 3 2 3" xfId="15046"/>
    <cellStyle name="Normal 3 2 5 4 2 3 2 3 2" xfId="15047"/>
    <cellStyle name="Normal 3 2 5 4 2 3 2 4" xfId="15048"/>
    <cellStyle name="Normal 3 2 5 4 2 3 2 5" xfId="15049"/>
    <cellStyle name="Normal 3 2 5 4 2 3 2 6" xfId="15050"/>
    <cellStyle name="Normal 3 2 5 4 2 3 2 7" xfId="15051"/>
    <cellStyle name="Normal 3 2 5 4 2 3 2 8" xfId="15052"/>
    <cellStyle name="Normal 3 2 5 4 2 3 3" xfId="15053"/>
    <cellStyle name="Normal 3 2 5 4 2 3 3 2" xfId="15054"/>
    <cellStyle name="Normal 3 2 5 4 2 3 3 3" xfId="15055"/>
    <cellStyle name="Normal 3 2 5 4 2 3 3 4" xfId="15056"/>
    <cellStyle name="Normal 3 2 5 4 2 3 3 5" xfId="15057"/>
    <cellStyle name="Normal 3 2 5 4 2 3 3 6" xfId="15058"/>
    <cellStyle name="Normal 3 2 5 4 2 3 4" xfId="15059"/>
    <cellStyle name="Normal 3 2 5 4 2 3 5" xfId="15060"/>
    <cellStyle name="Normal 3 2 5 4 2 3 6" xfId="15061"/>
    <cellStyle name="Normal 3 2 5 4 2 3 7" xfId="15062"/>
    <cellStyle name="Normal 3 2 5 4 2 3 8" xfId="15063"/>
    <cellStyle name="Normal 3 2 5 4 2 4" xfId="15064"/>
    <cellStyle name="Normal 3 2 5 4 2 4 2" xfId="15065"/>
    <cellStyle name="Normal 3 2 5 4 2 4 2 2" xfId="15066"/>
    <cellStyle name="Normal 3 2 5 4 2 4 2 2 2" xfId="15067"/>
    <cellStyle name="Normal 3 2 5 4 2 4 2 2 3" xfId="15068"/>
    <cellStyle name="Normal 3 2 5 4 2 4 2 2 4" xfId="15069"/>
    <cellStyle name="Normal 3 2 5 4 2 4 2 2 5" xfId="15070"/>
    <cellStyle name="Normal 3 2 5 4 2 4 2 2 6" xfId="15071"/>
    <cellStyle name="Normal 3 2 5 4 2 4 2 3" xfId="15072"/>
    <cellStyle name="Normal 3 2 5 4 2 4 2 3 2" xfId="15073"/>
    <cellStyle name="Normal 3 2 5 4 2 4 2 4" xfId="15074"/>
    <cellStyle name="Normal 3 2 5 4 2 4 2 5" xfId="15075"/>
    <cellStyle name="Normal 3 2 5 4 2 4 2 6" xfId="15076"/>
    <cellStyle name="Normal 3 2 5 4 2 4 2 7" xfId="15077"/>
    <cellStyle name="Normal 3 2 5 4 2 4 2 8" xfId="15078"/>
    <cellStyle name="Normal 3 2 5 4 2 4 3" xfId="15079"/>
    <cellStyle name="Normal 3 2 5 4 2 4 3 2" xfId="15080"/>
    <cellStyle name="Normal 3 2 5 4 2 4 3 3" xfId="15081"/>
    <cellStyle name="Normal 3 2 5 4 2 4 3 4" xfId="15082"/>
    <cellStyle name="Normal 3 2 5 4 2 4 3 5" xfId="15083"/>
    <cellStyle name="Normal 3 2 5 4 2 4 3 6" xfId="15084"/>
    <cellStyle name="Normal 3 2 5 4 2 4 4" xfId="15085"/>
    <cellStyle name="Normal 3 2 5 4 2 4 5" xfId="15086"/>
    <cellStyle name="Normal 3 2 5 4 2 4 6" xfId="15087"/>
    <cellStyle name="Normal 3 2 5 4 2 4 7" xfId="15088"/>
    <cellStyle name="Normal 3 2 5 4 2 4 8" xfId="15089"/>
    <cellStyle name="Normal 3 2 5 4 2 5" xfId="15090"/>
    <cellStyle name="Normal 3 2 5 4 2 5 2" xfId="15091"/>
    <cellStyle name="Normal 3 2 5 4 2 5 2 2" xfId="15092"/>
    <cellStyle name="Normal 3 2 5 4 2 5 2 2 2" xfId="15093"/>
    <cellStyle name="Normal 3 2 5 4 2 5 2 2 3" xfId="15094"/>
    <cellStyle name="Normal 3 2 5 4 2 5 2 2 4" xfId="15095"/>
    <cellStyle name="Normal 3 2 5 4 2 5 2 2 5" xfId="15096"/>
    <cellStyle name="Normal 3 2 5 4 2 5 2 2 6" xfId="15097"/>
    <cellStyle name="Normal 3 2 5 4 2 5 2 3" xfId="15098"/>
    <cellStyle name="Normal 3 2 5 4 2 5 2 3 2" xfId="15099"/>
    <cellStyle name="Normal 3 2 5 4 2 5 2 4" xfId="15100"/>
    <cellStyle name="Normal 3 2 5 4 2 5 2 5" xfId="15101"/>
    <cellStyle name="Normal 3 2 5 4 2 5 2 6" xfId="15102"/>
    <cellStyle name="Normal 3 2 5 4 2 5 2 7" xfId="15103"/>
    <cellStyle name="Normal 3 2 5 4 2 5 2 8" xfId="15104"/>
    <cellStyle name="Normal 3 2 5 4 2 5 3" xfId="15105"/>
    <cellStyle name="Normal 3 2 5 4 2 5 3 2" xfId="15106"/>
    <cellStyle name="Normal 3 2 5 4 2 5 3 3" xfId="15107"/>
    <cellStyle name="Normal 3 2 5 4 2 5 3 4" xfId="15108"/>
    <cellStyle name="Normal 3 2 5 4 2 5 3 5" xfId="15109"/>
    <cellStyle name="Normal 3 2 5 4 2 5 3 6" xfId="15110"/>
    <cellStyle name="Normal 3 2 5 4 2 5 4" xfId="15111"/>
    <cellStyle name="Normal 3 2 5 4 2 5 5" xfId="15112"/>
    <cellStyle name="Normal 3 2 5 4 2 5 6" xfId="15113"/>
    <cellStyle name="Normal 3 2 5 4 2 5 7" xfId="15114"/>
    <cellStyle name="Normal 3 2 5 4 2 5 8" xfId="15115"/>
    <cellStyle name="Normal 3 2 5 4 2 6" xfId="15116"/>
    <cellStyle name="Normal 3 2 5 4 2 6 2" xfId="15117"/>
    <cellStyle name="Normal 3 2 5 4 2 6 2 2" xfId="15118"/>
    <cellStyle name="Normal 3 2 5 4 2 6 2 3" xfId="15119"/>
    <cellStyle name="Normal 3 2 5 4 2 6 2 4" xfId="15120"/>
    <cellStyle name="Normal 3 2 5 4 2 6 2 5" xfId="15121"/>
    <cellStyle name="Normal 3 2 5 4 2 6 2 6" xfId="15122"/>
    <cellStyle name="Normal 3 2 5 4 2 6 3" xfId="15123"/>
    <cellStyle name="Normal 3 2 5 4 2 6 3 2" xfId="15124"/>
    <cellStyle name="Normal 3 2 5 4 2 6 4" xfId="15125"/>
    <cellStyle name="Normal 3 2 5 4 2 6 5" xfId="15126"/>
    <cellStyle name="Normal 3 2 5 4 2 6 6" xfId="15127"/>
    <cellStyle name="Normal 3 2 5 4 2 6 7" xfId="15128"/>
    <cellStyle name="Normal 3 2 5 4 2 6 8" xfId="15129"/>
    <cellStyle name="Normal 3 2 5 4 2 7" xfId="15130"/>
    <cellStyle name="Normal 3 2 5 4 2 7 2" xfId="15131"/>
    <cellStyle name="Normal 3 2 5 4 2 7 3" xfId="15132"/>
    <cellStyle name="Normal 3 2 5 4 2 7 4" xfId="15133"/>
    <cellStyle name="Normal 3 2 5 4 2 7 5" xfId="15134"/>
    <cellStyle name="Normal 3 2 5 4 2 7 6" xfId="15135"/>
    <cellStyle name="Normal 3 2 5 4 2 8" xfId="15136"/>
    <cellStyle name="Normal 3 2 5 4 2 9" xfId="15137"/>
    <cellStyle name="Normal 3 2 5 4 3" xfId="15138"/>
    <cellStyle name="Normal 3 2 5 4 3 2" xfId="15139"/>
    <cellStyle name="Normal 3 2 5 4 3 2 2" xfId="15140"/>
    <cellStyle name="Normal 3 2 5 4 3 2 2 2" xfId="15141"/>
    <cellStyle name="Normal 3 2 5 4 3 2 2 3" xfId="15142"/>
    <cellStyle name="Normal 3 2 5 4 3 2 2 4" xfId="15143"/>
    <cellStyle name="Normal 3 2 5 4 3 2 2 5" xfId="15144"/>
    <cellStyle name="Normal 3 2 5 4 3 2 2 6" xfId="15145"/>
    <cellStyle name="Normal 3 2 5 4 3 2 3" xfId="15146"/>
    <cellStyle name="Normal 3 2 5 4 3 2 3 2" xfId="15147"/>
    <cellStyle name="Normal 3 2 5 4 3 2 4" xfId="15148"/>
    <cellStyle name="Normal 3 2 5 4 3 2 5" xfId="15149"/>
    <cellStyle name="Normal 3 2 5 4 3 2 6" xfId="15150"/>
    <cellStyle name="Normal 3 2 5 4 3 2 7" xfId="15151"/>
    <cellStyle name="Normal 3 2 5 4 3 2 8" xfId="15152"/>
    <cellStyle name="Normal 3 2 5 4 3 3" xfId="15153"/>
    <cellStyle name="Normal 3 2 5 4 3 3 2" xfId="15154"/>
    <cellStyle name="Normal 3 2 5 4 3 3 3" xfId="15155"/>
    <cellStyle name="Normal 3 2 5 4 3 3 4" xfId="15156"/>
    <cellStyle name="Normal 3 2 5 4 3 3 5" xfId="15157"/>
    <cellStyle name="Normal 3 2 5 4 3 3 6" xfId="15158"/>
    <cellStyle name="Normal 3 2 5 4 3 4" xfId="15159"/>
    <cellStyle name="Normal 3 2 5 4 3 5" xfId="15160"/>
    <cellStyle name="Normal 3 2 5 4 3 6" xfId="15161"/>
    <cellStyle name="Normal 3 2 5 4 3 7" xfId="15162"/>
    <cellStyle name="Normal 3 2 5 4 3 8" xfId="15163"/>
    <cellStyle name="Normal 3 2 5 4 4" xfId="15164"/>
    <cellStyle name="Normal 3 2 5 4 4 2" xfId="15165"/>
    <cellStyle name="Normal 3 2 5 4 4 2 2" xfId="15166"/>
    <cellStyle name="Normal 3 2 5 4 4 2 2 2" xfId="15167"/>
    <cellStyle name="Normal 3 2 5 4 4 2 2 3" xfId="15168"/>
    <cellStyle name="Normal 3 2 5 4 4 2 2 4" xfId="15169"/>
    <cellStyle name="Normal 3 2 5 4 4 2 2 5" xfId="15170"/>
    <cellStyle name="Normal 3 2 5 4 4 2 2 6" xfId="15171"/>
    <cellStyle name="Normal 3 2 5 4 4 2 3" xfId="15172"/>
    <cellStyle name="Normal 3 2 5 4 4 2 3 2" xfId="15173"/>
    <cellStyle name="Normal 3 2 5 4 4 2 4" xfId="15174"/>
    <cellStyle name="Normal 3 2 5 4 4 2 5" xfId="15175"/>
    <cellStyle name="Normal 3 2 5 4 4 2 6" xfId="15176"/>
    <cellStyle name="Normal 3 2 5 4 4 2 7" xfId="15177"/>
    <cellStyle name="Normal 3 2 5 4 4 2 8" xfId="15178"/>
    <cellStyle name="Normal 3 2 5 4 4 3" xfId="15179"/>
    <cellStyle name="Normal 3 2 5 4 4 3 2" xfId="15180"/>
    <cellStyle name="Normal 3 2 5 4 4 3 3" xfId="15181"/>
    <cellStyle name="Normal 3 2 5 4 4 3 4" xfId="15182"/>
    <cellStyle name="Normal 3 2 5 4 4 3 5" xfId="15183"/>
    <cellStyle name="Normal 3 2 5 4 4 3 6" xfId="15184"/>
    <cellStyle name="Normal 3 2 5 4 4 4" xfId="15185"/>
    <cellStyle name="Normal 3 2 5 4 4 5" xfId="15186"/>
    <cellStyle name="Normal 3 2 5 4 4 6" xfId="15187"/>
    <cellStyle name="Normal 3 2 5 4 4 7" xfId="15188"/>
    <cellStyle name="Normal 3 2 5 4 4 8" xfId="15189"/>
    <cellStyle name="Normal 3 2 5 4 5" xfId="15190"/>
    <cellStyle name="Normal 3 2 5 4 5 2" xfId="15191"/>
    <cellStyle name="Normal 3 2 5 4 5 2 2" xfId="15192"/>
    <cellStyle name="Normal 3 2 5 4 5 2 2 2" xfId="15193"/>
    <cellStyle name="Normal 3 2 5 4 5 2 2 3" xfId="15194"/>
    <cellStyle name="Normal 3 2 5 4 5 2 2 4" xfId="15195"/>
    <cellStyle name="Normal 3 2 5 4 5 2 2 5" xfId="15196"/>
    <cellStyle name="Normal 3 2 5 4 5 2 2 6" xfId="15197"/>
    <cellStyle name="Normal 3 2 5 4 5 2 3" xfId="15198"/>
    <cellStyle name="Normal 3 2 5 4 5 2 3 2" xfId="15199"/>
    <cellStyle name="Normal 3 2 5 4 5 2 4" xfId="15200"/>
    <cellStyle name="Normal 3 2 5 4 5 2 5" xfId="15201"/>
    <cellStyle name="Normal 3 2 5 4 5 2 6" xfId="15202"/>
    <cellStyle name="Normal 3 2 5 4 5 2 7" xfId="15203"/>
    <cellStyle name="Normal 3 2 5 4 5 2 8" xfId="15204"/>
    <cellStyle name="Normal 3 2 5 4 5 3" xfId="15205"/>
    <cellStyle name="Normal 3 2 5 4 5 3 2" xfId="15206"/>
    <cellStyle name="Normal 3 2 5 4 5 3 3" xfId="15207"/>
    <cellStyle name="Normal 3 2 5 4 5 3 4" xfId="15208"/>
    <cellStyle name="Normal 3 2 5 4 5 3 5" xfId="15209"/>
    <cellStyle name="Normal 3 2 5 4 5 3 6" xfId="15210"/>
    <cellStyle name="Normal 3 2 5 4 5 4" xfId="15211"/>
    <cellStyle name="Normal 3 2 5 4 5 5" xfId="15212"/>
    <cellStyle name="Normal 3 2 5 4 5 6" xfId="15213"/>
    <cellStyle name="Normal 3 2 5 4 5 7" xfId="15214"/>
    <cellStyle name="Normal 3 2 5 4 5 8" xfId="15215"/>
    <cellStyle name="Normal 3 2 5 4 6" xfId="15216"/>
    <cellStyle name="Normal 3 2 5 4 6 2" xfId="15217"/>
    <cellStyle name="Normal 3 2 5 4 6 2 2" xfId="15218"/>
    <cellStyle name="Normal 3 2 5 4 6 2 2 2" xfId="15219"/>
    <cellStyle name="Normal 3 2 5 4 6 2 2 3" xfId="15220"/>
    <cellStyle name="Normal 3 2 5 4 6 2 2 4" xfId="15221"/>
    <cellStyle name="Normal 3 2 5 4 6 2 2 5" xfId="15222"/>
    <cellStyle name="Normal 3 2 5 4 6 2 2 6" xfId="15223"/>
    <cellStyle name="Normal 3 2 5 4 6 2 3" xfId="15224"/>
    <cellStyle name="Normal 3 2 5 4 6 2 3 2" xfId="15225"/>
    <cellStyle name="Normal 3 2 5 4 6 2 4" xfId="15226"/>
    <cellStyle name="Normal 3 2 5 4 6 2 5" xfId="15227"/>
    <cellStyle name="Normal 3 2 5 4 6 2 6" xfId="15228"/>
    <cellStyle name="Normal 3 2 5 4 6 2 7" xfId="15229"/>
    <cellStyle name="Normal 3 2 5 4 6 2 8" xfId="15230"/>
    <cellStyle name="Normal 3 2 5 4 6 3" xfId="15231"/>
    <cellStyle name="Normal 3 2 5 4 6 3 2" xfId="15232"/>
    <cellStyle name="Normal 3 2 5 4 6 3 3" xfId="15233"/>
    <cellStyle name="Normal 3 2 5 4 6 3 4" xfId="15234"/>
    <cellStyle name="Normal 3 2 5 4 6 3 5" xfId="15235"/>
    <cellStyle name="Normal 3 2 5 4 6 3 6" xfId="15236"/>
    <cellStyle name="Normal 3 2 5 4 6 4" xfId="15237"/>
    <cellStyle name="Normal 3 2 5 4 6 5" xfId="15238"/>
    <cellStyle name="Normal 3 2 5 4 6 6" xfId="15239"/>
    <cellStyle name="Normal 3 2 5 4 6 7" xfId="15240"/>
    <cellStyle name="Normal 3 2 5 4 6 8" xfId="15241"/>
    <cellStyle name="Normal 3 2 5 4 7" xfId="15242"/>
    <cellStyle name="Normal 3 2 5 4 7 2" xfId="15243"/>
    <cellStyle name="Normal 3 2 5 4 7 2 2" xfId="15244"/>
    <cellStyle name="Normal 3 2 5 4 7 2 3" xfId="15245"/>
    <cellStyle name="Normal 3 2 5 4 7 2 4" xfId="15246"/>
    <cellStyle name="Normal 3 2 5 4 7 2 5" xfId="15247"/>
    <cellStyle name="Normal 3 2 5 4 7 2 6" xfId="15248"/>
    <cellStyle name="Normal 3 2 5 4 7 3" xfId="15249"/>
    <cellStyle name="Normal 3 2 5 4 7 3 2" xfId="15250"/>
    <cellStyle name="Normal 3 2 5 4 7 4" xfId="15251"/>
    <cellStyle name="Normal 3 2 5 4 7 5" xfId="15252"/>
    <cellStyle name="Normal 3 2 5 4 7 6" xfId="15253"/>
    <cellStyle name="Normal 3 2 5 4 7 7" xfId="15254"/>
    <cellStyle name="Normal 3 2 5 4 7 8" xfId="15255"/>
    <cellStyle name="Normal 3 2 5 4 8" xfId="15256"/>
    <cellStyle name="Normal 3 2 5 4 8 2" xfId="15257"/>
    <cellStyle name="Normal 3 2 5 4 8 3" xfId="15258"/>
    <cellStyle name="Normal 3 2 5 4 8 4" xfId="15259"/>
    <cellStyle name="Normal 3 2 5 4 8 5" xfId="15260"/>
    <cellStyle name="Normal 3 2 5 4 8 6" xfId="15261"/>
    <cellStyle name="Normal 3 2 5 4 9" xfId="15262"/>
    <cellStyle name="Normal 3 2 5 5" xfId="15263"/>
    <cellStyle name="Normal 3 2 5 5 10" xfId="15264"/>
    <cellStyle name="Normal 3 2 5 5 11" xfId="15265"/>
    <cellStyle name="Normal 3 2 5 5 12" xfId="15266"/>
    <cellStyle name="Normal 3 2 5 5 2" xfId="15267"/>
    <cellStyle name="Normal 3 2 5 5 2 2" xfId="15268"/>
    <cellStyle name="Normal 3 2 5 5 2 2 2" xfId="15269"/>
    <cellStyle name="Normal 3 2 5 5 2 2 2 2" xfId="15270"/>
    <cellStyle name="Normal 3 2 5 5 2 2 2 3" xfId="15271"/>
    <cellStyle name="Normal 3 2 5 5 2 2 2 4" xfId="15272"/>
    <cellStyle name="Normal 3 2 5 5 2 2 2 5" xfId="15273"/>
    <cellStyle name="Normal 3 2 5 5 2 2 2 6" xfId="15274"/>
    <cellStyle name="Normal 3 2 5 5 2 2 3" xfId="15275"/>
    <cellStyle name="Normal 3 2 5 5 2 2 3 2" xfId="15276"/>
    <cellStyle name="Normal 3 2 5 5 2 2 4" xfId="15277"/>
    <cellStyle name="Normal 3 2 5 5 2 2 5" xfId="15278"/>
    <cellStyle name="Normal 3 2 5 5 2 2 6" xfId="15279"/>
    <cellStyle name="Normal 3 2 5 5 2 2 7" xfId="15280"/>
    <cellStyle name="Normal 3 2 5 5 2 2 8" xfId="15281"/>
    <cellStyle name="Normal 3 2 5 5 2 3" xfId="15282"/>
    <cellStyle name="Normal 3 2 5 5 2 3 2" xfId="15283"/>
    <cellStyle name="Normal 3 2 5 5 2 3 3" xfId="15284"/>
    <cellStyle name="Normal 3 2 5 5 2 3 4" xfId="15285"/>
    <cellStyle name="Normal 3 2 5 5 2 3 5" xfId="15286"/>
    <cellStyle name="Normal 3 2 5 5 2 3 6" xfId="15287"/>
    <cellStyle name="Normal 3 2 5 5 2 4" xfId="15288"/>
    <cellStyle name="Normal 3 2 5 5 2 5" xfId="15289"/>
    <cellStyle name="Normal 3 2 5 5 2 6" xfId="15290"/>
    <cellStyle name="Normal 3 2 5 5 2 7" xfId="15291"/>
    <cellStyle name="Normal 3 2 5 5 2 8" xfId="15292"/>
    <cellStyle name="Normal 3 2 5 5 3" xfId="15293"/>
    <cellStyle name="Normal 3 2 5 5 3 2" xfId="15294"/>
    <cellStyle name="Normal 3 2 5 5 3 2 2" xfId="15295"/>
    <cellStyle name="Normal 3 2 5 5 3 2 2 2" xfId="15296"/>
    <cellStyle name="Normal 3 2 5 5 3 2 2 3" xfId="15297"/>
    <cellStyle name="Normal 3 2 5 5 3 2 2 4" xfId="15298"/>
    <cellStyle name="Normal 3 2 5 5 3 2 2 5" xfId="15299"/>
    <cellStyle name="Normal 3 2 5 5 3 2 2 6" xfId="15300"/>
    <cellStyle name="Normal 3 2 5 5 3 2 3" xfId="15301"/>
    <cellStyle name="Normal 3 2 5 5 3 2 3 2" xfId="15302"/>
    <cellStyle name="Normal 3 2 5 5 3 2 4" xfId="15303"/>
    <cellStyle name="Normal 3 2 5 5 3 2 5" xfId="15304"/>
    <cellStyle name="Normal 3 2 5 5 3 2 6" xfId="15305"/>
    <cellStyle name="Normal 3 2 5 5 3 2 7" xfId="15306"/>
    <cellStyle name="Normal 3 2 5 5 3 2 8" xfId="15307"/>
    <cellStyle name="Normal 3 2 5 5 3 3" xfId="15308"/>
    <cellStyle name="Normal 3 2 5 5 3 3 2" xfId="15309"/>
    <cellStyle name="Normal 3 2 5 5 3 3 3" xfId="15310"/>
    <cellStyle name="Normal 3 2 5 5 3 3 4" xfId="15311"/>
    <cellStyle name="Normal 3 2 5 5 3 3 5" xfId="15312"/>
    <cellStyle name="Normal 3 2 5 5 3 3 6" xfId="15313"/>
    <cellStyle name="Normal 3 2 5 5 3 4" xfId="15314"/>
    <cellStyle name="Normal 3 2 5 5 3 5" xfId="15315"/>
    <cellStyle name="Normal 3 2 5 5 3 6" xfId="15316"/>
    <cellStyle name="Normal 3 2 5 5 3 7" xfId="15317"/>
    <cellStyle name="Normal 3 2 5 5 3 8" xfId="15318"/>
    <cellStyle name="Normal 3 2 5 5 4" xfId="15319"/>
    <cellStyle name="Normal 3 2 5 5 4 2" xfId="15320"/>
    <cellStyle name="Normal 3 2 5 5 4 2 2" xfId="15321"/>
    <cellStyle name="Normal 3 2 5 5 4 2 2 2" xfId="15322"/>
    <cellStyle name="Normal 3 2 5 5 4 2 2 3" xfId="15323"/>
    <cellStyle name="Normal 3 2 5 5 4 2 2 4" xfId="15324"/>
    <cellStyle name="Normal 3 2 5 5 4 2 2 5" xfId="15325"/>
    <cellStyle name="Normal 3 2 5 5 4 2 2 6" xfId="15326"/>
    <cellStyle name="Normal 3 2 5 5 4 2 3" xfId="15327"/>
    <cellStyle name="Normal 3 2 5 5 4 2 3 2" xfId="15328"/>
    <cellStyle name="Normal 3 2 5 5 4 2 4" xfId="15329"/>
    <cellStyle name="Normal 3 2 5 5 4 2 5" xfId="15330"/>
    <cellStyle name="Normal 3 2 5 5 4 2 6" xfId="15331"/>
    <cellStyle name="Normal 3 2 5 5 4 2 7" xfId="15332"/>
    <cellStyle name="Normal 3 2 5 5 4 2 8" xfId="15333"/>
    <cellStyle name="Normal 3 2 5 5 4 3" xfId="15334"/>
    <cellStyle name="Normal 3 2 5 5 4 3 2" xfId="15335"/>
    <cellStyle name="Normal 3 2 5 5 4 3 3" xfId="15336"/>
    <cellStyle name="Normal 3 2 5 5 4 3 4" xfId="15337"/>
    <cellStyle name="Normal 3 2 5 5 4 3 5" xfId="15338"/>
    <cellStyle name="Normal 3 2 5 5 4 3 6" xfId="15339"/>
    <cellStyle name="Normal 3 2 5 5 4 4" xfId="15340"/>
    <cellStyle name="Normal 3 2 5 5 4 5" xfId="15341"/>
    <cellStyle name="Normal 3 2 5 5 4 6" xfId="15342"/>
    <cellStyle name="Normal 3 2 5 5 4 7" xfId="15343"/>
    <cellStyle name="Normal 3 2 5 5 4 8" xfId="15344"/>
    <cellStyle name="Normal 3 2 5 5 5" xfId="15345"/>
    <cellStyle name="Normal 3 2 5 5 5 2" xfId="15346"/>
    <cellStyle name="Normal 3 2 5 5 5 2 2" xfId="15347"/>
    <cellStyle name="Normal 3 2 5 5 5 2 2 2" xfId="15348"/>
    <cellStyle name="Normal 3 2 5 5 5 2 2 3" xfId="15349"/>
    <cellStyle name="Normal 3 2 5 5 5 2 2 4" xfId="15350"/>
    <cellStyle name="Normal 3 2 5 5 5 2 2 5" xfId="15351"/>
    <cellStyle name="Normal 3 2 5 5 5 2 2 6" xfId="15352"/>
    <cellStyle name="Normal 3 2 5 5 5 2 3" xfId="15353"/>
    <cellStyle name="Normal 3 2 5 5 5 2 3 2" xfId="15354"/>
    <cellStyle name="Normal 3 2 5 5 5 2 4" xfId="15355"/>
    <cellStyle name="Normal 3 2 5 5 5 2 5" xfId="15356"/>
    <cellStyle name="Normal 3 2 5 5 5 2 6" xfId="15357"/>
    <cellStyle name="Normal 3 2 5 5 5 2 7" xfId="15358"/>
    <cellStyle name="Normal 3 2 5 5 5 2 8" xfId="15359"/>
    <cellStyle name="Normal 3 2 5 5 5 3" xfId="15360"/>
    <cellStyle name="Normal 3 2 5 5 5 3 2" xfId="15361"/>
    <cellStyle name="Normal 3 2 5 5 5 3 3" xfId="15362"/>
    <cellStyle name="Normal 3 2 5 5 5 3 4" xfId="15363"/>
    <cellStyle name="Normal 3 2 5 5 5 3 5" xfId="15364"/>
    <cellStyle name="Normal 3 2 5 5 5 3 6" xfId="15365"/>
    <cellStyle name="Normal 3 2 5 5 5 4" xfId="15366"/>
    <cellStyle name="Normal 3 2 5 5 5 5" xfId="15367"/>
    <cellStyle name="Normal 3 2 5 5 5 6" xfId="15368"/>
    <cellStyle name="Normal 3 2 5 5 5 7" xfId="15369"/>
    <cellStyle name="Normal 3 2 5 5 5 8" xfId="15370"/>
    <cellStyle name="Normal 3 2 5 5 6" xfId="15371"/>
    <cellStyle name="Normal 3 2 5 5 6 2" xfId="15372"/>
    <cellStyle name="Normal 3 2 5 5 6 2 2" xfId="15373"/>
    <cellStyle name="Normal 3 2 5 5 6 2 3" xfId="15374"/>
    <cellStyle name="Normal 3 2 5 5 6 2 4" xfId="15375"/>
    <cellStyle name="Normal 3 2 5 5 6 2 5" xfId="15376"/>
    <cellStyle name="Normal 3 2 5 5 6 2 6" xfId="15377"/>
    <cellStyle name="Normal 3 2 5 5 6 3" xfId="15378"/>
    <cellStyle name="Normal 3 2 5 5 6 3 2" xfId="15379"/>
    <cellStyle name="Normal 3 2 5 5 6 4" xfId="15380"/>
    <cellStyle name="Normal 3 2 5 5 6 5" xfId="15381"/>
    <cellStyle name="Normal 3 2 5 5 6 6" xfId="15382"/>
    <cellStyle name="Normal 3 2 5 5 6 7" xfId="15383"/>
    <cellStyle name="Normal 3 2 5 5 6 8" xfId="15384"/>
    <cellStyle name="Normal 3 2 5 5 7" xfId="15385"/>
    <cellStyle name="Normal 3 2 5 5 7 2" xfId="15386"/>
    <cellStyle name="Normal 3 2 5 5 7 3" xfId="15387"/>
    <cellStyle name="Normal 3 2 5 5 7 4" xfId="15388"/>
    <cellStyle name="Normal 3 2 5 5 7 5" xfId="15389"/>
    <cellStyle name="Normal 3 2 5 5 7 6" xfId="15390"/>
    <cellStyle name="Normal 3 2 5 5 8" xfId="15391"/>
    <cellStyle name="Normal 3 2 5 5 9" xfId="15392"/>
    <cellStyle name="Normal 3 2 5 6" xfId="15393"/>
    <cellStyle name="Normal 3 2 5 6 2" xfId="15394"/>
    <cellStyle name="Normal 3 2 5 6 2 2" xfId="15395"/>
    <cellStyle name="Normal 3 2 5 6 2 2 2" xfId="15396"/>
    <cellStyle name="Normal 3 2 5 6 2 2 3" xfId="15397"/>
    <cellStyle name="Normal 3 2 5 6 2 2 4" xfId="15398"/>
    <cellStyle name="Normal 3 2 5 6 2 2 5" xfId="15399"/>
    <cellStyle name="Normal 3 2 5 6 2 2 6" xfId="15400"/>
    <cellStyle name="Normal 3 2 5 6 2 3" xfId="15401"/>
    <cellStyle name="Normal 3 2 5 6 2 3 2" xfId="15402"/>
    <cellStyle name="Normal 3 2 5 6 2 4" xfId="15403"/>
    <cellStyle name="Normal 3 2 5 6 2 5" xfId="15404"/>
    <cellStyle name="Normal 3 2 5 6 2 6" xfId="15405"/>
    <cellStyle name="Normal 3 2 5 6 2 7" xfId="15406"/>
    <cellStyle name="Normal 3 2 5 6 2 8" xfId="15407"/>
    <cellStyle name="Normal 3 2 5 6 3" xfId="15408"/>
    <cellStyle name="Normal 3 2 5 6 3 2" xfId="15409"/>
    <cellStyle name="Normal 3 2 5 6 3 3" xfId="15410"/>
    <cellStyle name="Normal 3 2 5 6 3 4" xfId="15411"/>
    <cellStyle name="Normal 3 2 5 6 3 5" xfId="15412"/>
    <cellStyle name="Normal 3 2 5 6 3 6" xfId="15413"/>
    <cellStyle name="Normal 3 2 5 6 4" xfId="15414"/>
    <cellStyle name="Normal 3 2 5 6 5" xfId="15415"/>
    <cellStyle name="Normal 3 2 5 6 6" xfId="15416"/>
    <cellStyle name="Normal 3 2 5 6 7" xfId="15417"/>
    <cellStyle name="Normal 3 2 5 6 8" xfId="15418"/>
    <cellStyle name="Normal 3 2 5 7" xfId="15419"/>
    <cellStyle name="Normal 3 2 5 7 2" xfId="15420"/>
    <cellStyle name="Normal 3 2 5 7 2 2" xfId="15421"/>
    <cellStyle name="Normal 3 2 5 7 2 2 2" xfId="15422"/>
    <cellStyle name="Normal 3 2 5 7 2 2 3" xfId="15423"/>
    <cellStyle name="Normal 3 2 5 7 2 2 4" xfId="15424"/>
    <cellStyle name="Normal 3 2 5 7 2 2 5" xfId="15425"/>
    <cellStyle name="Normal 3 2 5 7 2 2 6" xfId="15426"/>
    <cellStyle name="Normal 3 2 5 7 2 3" xfId="15427"/>
    <cellStyle name="Normal 3 2 5 7 2 3 2" xfId="15428"/>
    <cellStyle name="Normal 3 2 5 7 2 4" xfId="15429"/>
    <cellStyle name="Normal 3 2 5 7 2 5" xfId="15430"/>
    <cellStyle name="Normal 3 2 5 7 2 6" xfId="15431"/>
    <cellStyle name="Normal 3 2 5 7 2 7" xfId="15432"/>
    <cellStyle name="Normal 3 2 5 7 2 8" xfId="15433"/>
    <cellStyle name="Normal 3 2 5 7 3" xfId="15434"/>
    <cellStyle name="Normal 3 2 5 7 3 2" xfId="15435"/>
    <cellStyle name="Normal 3 2 5 7 3 3" xfId="15436"/>
    <cellStyle name="Normal 3 2 5 7 3 4" xfId="15437"/>
    <cellStyle name="Normal 3 2 5 7 3 5" xfId="15438"/>
    <cellStyle name="Normal 3 2 5 7 3 6" xfId="15439"/>
    <cellStyle name="Normal 3 2 5 7 4" xfId="15440"/>
    <cellStyle name="Normal 3 2 5 7 5" xfId="15441"/>
    <cellStyle name="Normal 3 2 5 7 6" xfId="15442"/>
    <cellStyle name="Normal 3 2 5 7 7" xfId="15443"/>
    <cellStyle name="Normal 3 2 5 7 8" xfId="15444"/>
    <cellStyle name="Normal 3 2 5 8" xfId="15445"/>
    <cellStyle name="Normal 3 2 5 8 2" xfId="15446"/>
    <cellStyle name="Normal 3 2 5 8 2 2" xfId="15447"/>
    <cellStyle name="Normal 3 2 5 8 2 2 2" xfId="15448"/>
    <cellStyle name="Normal 3 2 5 8 2 2 3" xfId="15449"/>
    <cellStyle name="Normal 3 2 5 8 2 2 4" xfId="15450"/>
    <cellStyle name="Normal 3 2 5 8 2 2 5" xfId="15451"/>
    <cellStyle name="Normal 3 2 5 8 2 2 6" xfId="15452"/>
    <cellStyle name="Normal 3 2 5 8 2 3" xfId="15453"/>
    <cellStyle name="Normal 3 2 5 8 2 3 2" xfId="15454"/>
    <cellStyle name="Normal 3 2 5 8 2 4" xfId="15455"/>
    <cellStyle name="Normal 3 2 5 8 2 5" xfId="15456"/>
    <cellStyle name="Normal 3 2 5 8 2 6" xfId="15457"/>
    <cellStyle name="Normal 3 2 5 8 2 7" xfId="15458"/>
    <cellStyle name="Normal 3 2 5 8 2 8" xfId="15459"/>
    <cellStyle name="Normal 3 2 5 8 3" xfId="15460"/>
    <cellStyle name="Normal 3 2 5 8 3 2" xfId="15461"/>
    <cellStyle name="Normal 3 2 5 8 3 3" xfId="15462"/>
    <cellStyle name="Normal 3 2 5 8 3 4" xfId="15463"/>
    <cellStyle name="Normal 3 2 5 8 3 5" xfId="15464"/>
    <cellStyle name="Normal 3 2 5 8 3 6" xfId="15465"/>
    <cellStyle name="Normal 3 2 5 8 4" xfId="15466"/>
    <cellStyle name="Normal 3 2 5 8 5" xfId="15467"/>
    <cellStyle name="Normal 3 2 5 8 6" xfId="15468"/>
    <cellStyle name="Normal 3 2 5 8 7" xfId="15469"/>
    <cellStyle name="Normal 3 2 5 8 8" xfId="15470"/>
    <cellStyle name="Normal 3 2 5 9" xfId="15471"/>
    <cellStyle name="Normal 3 2 5 9 2" xfId="15472"/>
    <cellStyle name="Normal 3 2 5 9 2 2" xfId="15473"/>
    <cellStyle name="Normal 3 2 5 9 2 2 2" xfId="15474"/>
    <cellStyle name="Normal 3 2 5 9 2 2 3" xfId="15475"/>
    <cellStyle name="Normal 3 2 5 9 2 2 4" xfId="15476"/>
    <cellStyle name="Normal 3 2 5 9 2 2 5" xfId="15477"/>
    <cellStyle name="Normal 3 2 5 9 2 2 6" xfId="15478"/>
    <cellStyle name="Normal 3 2 5 9 2 3" xfId="15479"/>
    <cellStyle name="Normal 3 2 5 9 2 3 2" xfId="15480"/>
    <cellStyle name="Normal 3 2 5 9 2 4" xfId="15481"/>
    <cellStyle name="Normal 3 2 5 9 2 5" xfId="15482"/>
    <cellStyle name="Normal 3 2 5 9 2 6" xfId="15483"/>
    <cellStyle name="Normal 3 2 5 9 2 7" xfId="15484"/>
    <cellStyle name="Normal 3 2 5 9 2 8" xfId="15485"/>
    <cellStyle name="Normal 3 2 5 9 3" xfId="15486"/>
    <cellStyle name="Normal 3 2 5 9 3 2" xfId="15487"/>
    <cellStyle name="Normal 3 2 5 9 3 3" xfId="15488"/>
    <cellStyle name="Normal 3 2 5 9 3 4" xfId="15489"/>
    <cellStyle name="Normal 3 2 5 9 3 5" xfId="15490"/>
    <cellStyle name="Normal 3 2 5 9 3 6" xfId="15491"/>
    <cellStyle name="Normal 3 2 5 9 4" xfId="15492"/>
    <cellStyle name="Normal 3 2 5 9 5" xfId="15493"/>
    <cellStyle name="Normal 3 2 5 9 6" xfId="15494"/>
    <cellStyle name="Normal 3 2 5 9 7" xfId="15495"/>
    <cellStyle name="Normal 3 2 5 9 8" xfId="15496"/>
    <cellStyle name="Normal 3 2 6" xfId="15497"/>
    <cellStyle name="Normal 3 2 6 2" xfId="15498"/>
    <cellStyle name="Normal 3 2 6 2 2" xfId="15499"/>
    <cellStyle name="Normal 3 2 6 3" xfId="15500"/>
    <cellStyle name="Normal 3 2 6 3 2" xfId="15501"/>
    <cellStyle name="Normal 3 2 6 4" xfId="15502"/>
    <cellStyle name="Normal 3 2 6 5" xfId="15503"/>
    <cellStyle name="Normal 3 2 6 6" xfId="15504"/>
    <cellStyle name="Normal 3 2 6 7" xfId="15505"/>
    <cellStyle name="Normal 3 2 6 8" xfId="15506"/>
    <cellStyle name="Normal 3 2 7" xfId="15507"/>
    <cellStyle name="Normal 3 3" xfId="15508"/>
    <cellStyle name="Normal 3 3 10" xfId="15509"/>
    <cellStyle name="Normal 3 3 10 2" xfId="15510"/>
    <cellStyle name="Normal 3 3 10 2 2" xfId="15511"/>
    <cellStyle name="Normal 3 3 10 2 2 2" xfId="15512"/>
    <cellStyle name="Normal 3 3 10 2 2 3" xfId="15513"/>
    <cellStyle name="Normal 3 3 10 2 2 4" xfId="15514"/>
    <cellStyle name="Normal 3 3 10 2 2 5" xfId="15515"/>
    <cellStyle name="Normal 3 3 10 2 2 6" xfId="15516"/>
    <cellStyle name="Normal 3 3 10 2 3" xfId="15517"/>
    <cellStyle name="Normal 3 3 10 2 3 2" xfId="15518"/>
    <cellStyle name="Normal 3 3 10 2 4" xfId="15519"/>
    <cellStyle name="Normal 3 3 10 2 5" xfId="15520"/>
    <cellStyle name="Normal 3 3 10 2 6" xfId="15521"/>
    <cellStyle name="Normal 3 3 10 2 7" xfId="15522"/>
    <cellStyle name="Normal 3 3 10 2 8" xfId="15523"/>
    <cellStyle name="Normal 3 3 10 3" xfId="15524"/>
    <cellStyle name="Normal 3 3 10 3 2" xfId="15525"/>
    <cellStyle name="Normal 3 3 10 3 3" xfId="15526"/>
    <cellStyle name="Normal 3 3 10 3 4" xfId="15527"/>
    <cellStyle name="Normal 3 3 10 3 5" xfId="15528"/>
    <cellStyle name="Normal 3 3 10 3 6" xfId="15529"/>
    <cellStyle name="Normal 3 3 10 4" xfId="15530"/>
    <cellStyle name="Normal 3 3 10 5" xfId="15531"/>
    <cellStyle name="Normal 3 3 10 6" xfId="15532"/>
    <cellStyle name="Normal 3 3 10 7" xfId="15533"/>
    <cellStyle name="Normal 3 3 10 8" xfId="15534"/>
    <cellStyle name="Normal 3 3 11" xfId="15535"/>
    <cellStyle name="Normal 3 3 11 2" xfId="15536"/>
    <cellStyle name="Normal 3 3 11 2 2" xfId="15537"/>
    <cellStyle name="Normal 3 3 11 2 3" xfId="15538"/>
    <cellStyle name="Normal 3 3 11 2 4" xfId="15539"/>
    <cellStyle name="Normal 3 3 11 2 5" xfId="15540"/>
    <cellStyle name="Normal 3 3 11 2 6" xfId="15541"/>
    <cellStyle name="Normal 3 3 11 3" xfId="15542"/>
    <cellStyle name="Normal 3 3 11 3 2" xfId="15543"/>
    <cellStyle name="Normal 3 3 11 4" xfId="15544"/>
    <cellStyle name="Normal 3 3 11 5" xfId="15545"/>
    <cellStyle name="Normal 3 3 11 6" xfId="15546"/>
    <cellStyle name="Normal 3 3 11 7" xfId="15547"/>
    <cellStyle name="Normal 3 3 11 8" xfId="15548"/>
    <cellStyle name="Normal 3 3 12" xfId="15549"/>
    <cellStyle name="Normal 3 3 12 2" xfId="15550"/>
    <cellStyle name="Normal 3 3 12 3" xfId="15551"/>
    <cellStyle name="Normal 3 3 12 4" xfId="15552"/>
    <cellStyle name="Normal 3 3 12 5" xfId="15553"/>
    <cellStyle name="Normal 3 3 12 6" xfId="15554"/>
    <cellStyle name="Normal 3 3 13" xfId="15555"/>
    <cellStyle name="Normal 3 3 14" xfId="15556"/>
    <cellStyle name="Normal 3 3 15" xfId="15557"/>
    <cellStyle name="Normal 3 3 16" xfId="15558"/>
    <cellStyle name="Normal 3 3 17" xfId="15559"/>
    <cellStyle name="Normal 3 3 18" xfId="34159"/>
    <cellStyle name="Normal 3 3 2" xfId="15560"/>
    <cellStyle name="Normal 3 3 2 10" xfId="15561"/>
    <cellStyle name="Normal 3 3 2 10 2" xfId="15562"/>
    <cellStyle name="Normal 3 3 2 10 2 2" xfId="15563"/>
    <cellStyle name="Normal 3 3 2 10 2 3" xfId="15564"/>
    <cellStyle name="Normal 3 3 2 10 2 4" xfId="15565"/>
    <cellStyle name="Normal 3 3 2 10 2 5" xfId="15566"/>
    <cellStyle name="Normal 3 3 2 10 2 6" xfId="15567"/>
    <cellStyle name="Normal 3 3 2 10 3" xfId="15568"/>
    <cellStyle name="Normal 3 3 2 10 3 2" xfId="15569"/>
    <cellStyle name="Normal 3 3 2 10 4" xfId="15570"/>
    <cellStyle name="Normal 3 3 2 10 5" xfId="15571"/>
    <cellStyle name="Normal 3 3 2 10 6" xfId="15572"/>
    <cellStyle name="Normal 3 3 2 10 7" xfId="15573"/>
    <cellStyle name="Normal 3 3 2 10 8" xfId="15574"/>
    <cellStyle name="Normal 3 3 2 11" xfId="15575"/>
    <cellStyle name="Normal 3 3 2 11 2" xfId="15576"/>
    <cellStyle name="Normal 3 3 2 11 3" xfId="15577"/>
    <cellStyle name="Normal 3 3 2 11 4" xfId="15578"/>
    <cellStyle name="Normal 3 3 2 11 5" xfId="15579"/>
    <cellStyle name="Normal 3 3 2 11 6" xfId="15580"/>
    <cellStyle name="Normal 3 3 2 12" xfId="15581"/>
    <cellStyle name="Normal 3 3 2 13" xfId="15582"/>
    <cellStyle name="Normal 3 3 2 14" xfId="15583"/>
    <cellStyle name="Normal 3 3 2 15" xfId="15584"/>
    <cellStyle name="Normal 3 3 2 16" xfId="15585"/>
    <cellStyle name="Normal 3 3 2 2" xfId="15586"/>
    <cellStyle name="Normal 3 3 2 2 10" xfId="15587"/>
    <cellStyle name="Normal 3 3 2 2 10 2" xfId="15588"/>
    <cellStyle name="Normal 3 3 2 2 10 3" xfId="15589"/>
    <cellStyle name="Normal 3 3 2 2 10 4" xfId="15590"/>
    <cellStyle name="Normal 3 3 2 2 10 5" xfId="15591"/>
    <cellStyle name="Normal 3 3 2 2 10 6" xfId="15592"/>
    <cellStyle name="Normal 3 3 2 2 11" xfId="15593"/>
    <cellStyle name="Normal 3 3 2 2 12" xfId="15594"/>
    <cellStyle name="Normal 3 3 2 2 13" xfId="15595"/>
    <cellStyle name="Normal 3 3 2 2 14" xfId="15596"/>
    <cellStyle name="Normal 3 3 2 2 15" xfId="15597"/>
    <cellStyle name="Normal 3 3 2 2 2" xfId="15598"/>
    <cellStyle name="Normal 3 3 2 2 2 10" xfId="15599"/>
    <cellStyle name="Normal 3 3 2 2 2 11" xfId="15600"/>
    <cellStyle name="Normal 3 3 2 2 2 12" xfId="15601"/>
    <cellStyle name="Normal 3 3 2 2 2 13" xfId="15602"/>
    <cellStyle name="Normal 3 3 2 2 2 2" xfId="15603"/>
    <cellStyle name="Normal 3 3 2 2 2 2 10" xfId="15604"/>
    <cellStyle name="Normal 3 3 2 2 2 2 11" xfId="15605"/>
    <cellStyle name="Normal 3 3 2 2 2 2 12" xfId="15606"/>
    <cellStyle name="Normal 3 3 2 2 2 2 2" xfId="15607"/>
    <cellStyle name="Normal 3 3 2 2 2 2 2 2" xfId="15608"/>
    <cellStyle name="Normal 3 3 2 2 2 2 2 2 2" xfId="15609"/>
    <cellStyle name="Normal 3 3 2 2 2 2 2 2 2 2" xfId="15610"/>
    <cellStyle name="Normal 3 3 2 2 2 2 2 2 2 3" xfId="15611"/>
    <cellStyle name="Normal 3 3 2 2 2 2 2 2 2 4" xfId="15612"/>
    <cellStyle name="Normal 3 3 2 2 2 2 2 2 2 5" xfId="15613"/>
    <cellStyle name="Normal 3 3 2 2 2 2 2 2 2 6" xfId="15614"/>
    <cellStyle name="Normal 3 3 2 2 2 2 2 2 3" xfId="15615"/>
    <cellStyle name="Normal 3 3 2 2 2 2 2 2 3 2" xfId="15616"/>
    <cellStyle name="Normal 3 3 2 2 2 2 2 2 4" xfId="15617"/>
    <cellStyle name="Normal 3 3 2 2 2 2 2 2 5" xfId="15618"/>
    <cellStyle name="Normal 3 3 2 2 2 2 2 2 6" xfId="15619"/>
    <cellStyle name="Normal 3 3 2 2 2 2 2 2 7" xfId="15620"/>
    <cellStyle name="Normal 3 3 2 2 2 2 2 2 8" xfId="15621"/>
    <cellStyle name="Normal 3 3 2 2 2 2 2 3" xfId="15622"/>
    <cellStyle name="Normal 3 3 2 2 2 2 2 3 2" xfId="15623"/>
    <cellStyle name="Normal 3 3 2 2 2 2 2 3 3" xfId="15624"/>
    <cellStyle name="Normal 3 3 2 2 2 2 2 3 4" xfId="15625"/>
    <cellStyle name="Normal 3 3 2 2 2 2 2 3 5" xfId="15626"/>
    <cellStyle name="Normal 3 3 2 2 2 2 2 3 6" xfId="15627"/>
    <cellStyle name="Normal 3 3 2 2 2 2 2 4" xfId="15628"/>
    <cellStyle name="Normal 3 3 2 2 2 2 2 5" xfId="15629"/>
    <cellStyle name="Normal 3 3 2 2 2 2 2 6" xfId="15630"/>
    <cellStyle name="Normal 3 3 2 2 2 2 2 7" xfId="15631"/>
    <cellStyle name="Normal 3 3 2 2 2 2 2 8" xfId="15632"/>
    <cellStyle name="Normal 3 3 2 2 2 2 3" xfId="15633"/>
    <cellStyle name="Normal 3 3 2 2 2 2 3 2" xfId="15634"/>
    <cellStyle name="Normal 3 3 2 2 2 2 3 2 2" xfId="15635"/>
    <cellStyle name="Normal 3 3 2 2 2 2 3 2 2 2" xfId="15636"/>
    <cellStyle name="Normal 3 3 2 2 2 2 3 2 2 3" xfId="15637"/>
    <cellStyle name="Normal 3 3 2 2 2 2 3 2 2 4" xfId="15638"/>
    <cellStyle name="Normal 3 3 2 2 2 2 3 2 2 5" xfId="15639"/>
    <cellStyle name="Normal 3 3 2 2 2 2 3 2 2 6" xfId="15640"/>
    <cellStyle name="Normal 3 3 2 2 2 2 3 2 3" xfId="15641"/>
    <cellStyle name="Normal 3 3 2 2 2 2 3 2 3 2" xfId="15642"/>
    <cellStyle name="Normal 3 3 2 2 2 2 3 2 4" xfId="15643"/>
    <cellStyle name="Normal 3 3 2 2 2 2 3 2 5" xfId="15644"/>
    <cellStyle name="Normal 3 3 2 2 2 2 3 2 6" xfId="15645"/>
    <cellStyle name="Normal 3 3 2 2 2 2 3 2 7" xfId="15646"/>
    <cellStyle name="Normal 3 3 2 2 2 2 3 2 8" xfId="15647"/>
    <cellStyle name="Normal 3 3 2 2 2 2 3 3" xfId="15648"/>
    <cellStyle name="Normal 3 3 2 2 2 2 3 3 2" xfId="15649"/>
    <cellStyle name="Normal 3 3 2 2 2 2 3 3 3" xfId="15650"/>
    <cellStyle name="Normal 3 3 2 2 2 2 3 3 4" xfId="15651"/>
    <cellStyle name="Normal 3 3 2 2 2 2 3 3 5" xfId="15652"/>
    <cellStyle name="Normal 3 3 2 2 2 2 3 3 6" xfId="15653"/>
    <cellStyle name="Normal 3 3 2 2 2 2 3 4" xfId="15654"/>
    <cellStyle name="Normal 3 3 2 2 2 2 3 5" xfId="15655"/>
    <cellStyle name="Normal 3 3 2 2 2 2 3 6" xfId="15656"/>
    <cellStyle name="Normal 3 3 2 2 2 2 3 7" xfId="15657"/>
    <cellStyle name="Normal 3 3 2 2 2 2 3 8" xfId="15658"/>
    <cellStyle name="Normal 3 3 2 2 2 2 4" xfId="15659"/>
    <cellStyle name="Normal 3 3 2 2 2 2 4 2" xfId="15660"/>
    <cellStyle name="Normal 3 3 2 2 2 2 4 2 2" xfId="15661"/>
    <cellStyle name="Normal 3 3 2 2 2 2 4 2 2 2" xfId="15662"/>
    <cellStyle name="Normal 3 3 2 2 2 2 4 2 2 3" xfId="15663"/>
    <cellStyle name="Normal 3 3 2 2 2 2 4 2 2 4" xfId="15664"/>
    <cellStyle name="Normal 3 3 2 2 2 2 4 2 2 5" xfId="15665"/>
    <cellStyle name="Normal 3 3 2 2 2 2 4 2 2 6" xfId="15666"/>
    <cellStyle name="Normal 3 3 2 2 2 2 4 2 3" xfId="15667"/>
    <cellStyle name="Normal 3 3 2 2 2 2 4 2 3 2" xfId="15668"/>
    <cellStyle name="Normal 3 3 2 2 2 2 4 2 4" xfId="15669"/>
    <cellStyle name="Normal 3 3 2 2 2 2 4 2 5" xfId="15670"/>
    <cellStyle name="Normal 3 3 2 2 2 2 4 2 6" xfId="15671"/>
    <cellStyle name="Normal 3 3 2 2 2 2 4 2 7" xfId="15672"/>
    <cellStyle name="Normal 3 3 2 2 2 2 4 2 8" xfId="15673"/>
    <cellStyle name="Normal 3 3 2 2 2 2 4 3" xfId="15674"/>
    <cellStyle name="Normal 3 3 2 2 2 2 4 3 2" xfId="15675"/>
    <cellStyle name="Normal 3 3 2 2 2 2 4 3 3" xfId="15676"/>
    <cellStyle name="Normal 3 3 2 2 2 2 4 3 4" xfId="15677"/>
    <cellStyle name="Normal 3 3 2 2 2 2 4 3 5" xfId="15678"/>
    <cellStyle name="Normal 3 3 2 2 2 2 4 3 6" xfId="15679"/>
    <cellStyle name="Normal 3 3 2 2 2 2 4 4" xfId="15680"/>
    <cellStyle name="Normal 3 3 2 2 2 2 4 5" xfId="15681"/>
    <cellStyle name="Normal 3 3 2 2 2 2 4 6" xfId="15682"/>
    <cellStyle name="Normal 3 3 2 2 2 2 4 7" xfId="15683"/>
    <cellStyle name="Normal 3 3 2 2 2 2 4 8" xfId="15684"/>
    <cellStyle name="Normal 3 3 2 2 2 2 5" xfId="15685"/>
    <cellStyle name="Normal 3 3 2 2 2 2 5 2" xfId="15686"/>
    <cellStyle name="Normal 3 3 2 2 2 2 5 2 2" xfId="15687"/>
    <cellStyle name="Normal 3 3 2 2 2 2 5 2 2 2" xfId="15688"/>
    <cellStyle name="Normal 3 3 2 2 2 2 5 2 2 3" xfId="15689"/>
    <cellStyle name="Normal 3 3 2 2 2 2 5 2 2 4" xfId="15690"/>
    <cellStyle name="Normal 3 3 2 2 2 2 5 2 2 5" xfId="15691"/>
    <cellStyle name="Normal 3 3 2 2 2 2 5 2 2 6" xfId="15692"/>
    <cellStyle name="Normal 3 3 2 2 2 2 5 2 3" xfId="15693"/>
    <cellStyle name="Normal 3 3 2 2 2 2 5 2 3 2" xfId="15694"/>
    <cellStyle name="Normal 3 3 2 2 2 2 5 2 4" xfId="15695"/>
    <cellStyle name="Normal 3 3 2 2 2 2 5 2 5" xfId="15696"/>
    <cellStyle name="Normal 3 3 2 2 2 2 5 2 6" xfId="15697"/>
    <cellStyle name="Normal 3 3 2 2 2 2 5 2 7" xfId="15698"/>
    <cellStyle name="Normal 3 3 2 2 2 2 5 2 8" xfId="15699"/>
    <cellStyle name="Normal 3 3 2 2 2 2 5 3" xfId="15700"/>
    <cellStyle name="Normal 3 3 2 2 2 2 5 3 2" xfId="15701"/>
    <cellStyle name="Normal 3 3 2 2 2 2 5 3 3" xfId="15702"/>
    <cellStyle name="Normal 3 3 2 2 2 2 5 3 4" xfId="15703"/>
    <cellStyle name="Normal 3 3 2 2 2 2 5 3 5" xfId="15704"/>
    <cellStyle name="Normal 3 3 2 2 2 2 5 3 6" xfId="15705"/>
    <cellStyle name="Normal 3 3 2 2 2 2 5 4" xfId="15706"/>
    <cellStyle name="Normal 3 3 2 2 2 2 5 5" xfId="15707"/>
    <cellStyle name="Normal 3 3 2 2 2 2 5 6" xfId="15708"/>
    <cellStyle name="Normal 3 3 2 2 2 2 5 7" xfId="15709"/>
    <cellStyle name="Normal 3 3 2 2 2 2 5 8" xfId="15710"/>
    <cellStyle name="Normal 3 3 2 2 2 2 6" xfId="15711"/>
    <cellStyle name="Normal 3 3 2 2 2 2 6 2" xfId="15712"/>
    <cellStyle name="Normal 3 3 2 2 2 2 6 2 2" xfId="15713"/>
    <cellStyle name="Normal 3 3 2 2 2 2 6 2 3" xfId="15714"/>
    <cellStyle name="Normal 3 3 2 2 2 2 6 2 4" xfId="15715"/>
    <cellStyle name="Normal 3 3 2 2 2 2 6 2 5" xfId="15716"/>
    <cellStyle name="Normal 3 3 2 2 2 2 6 2 6" xfId="15717"/>
    <cellStyle name="Normal 3 3 2 2 2 2 6 3" xfId="15718"/>
    <cellStyle name="Normal 3 3 2 2 2 2 6 3 2" xfId="15719"/>
    <cellStyle name="Normal 3 3 2 2 2 2 6 4" xfId="15720"/>
    <cellStyle name="Normal 3 3 2 2 2 2 6 5" xfId="15721"/>
    <cellStyle name="Normal 3 3 2 2 2 2 6 6" xfId="15722"/>
    <cellStyle name="Normal 3 3 2 2 2 2 6 7" xfId="15723"/>
    <cellStyle name="Normal 3 3 2 2 2 2 6 8" xfId="15724"/>
    <cellStyle name="Normal 3 3 2 2 2 2 7" xfId="15725"/>
    <cellStyle name="Normal 3 3 2 2 2 2 7 2" xfId="15726"/>
    <cellStyle name="Normal 3 3 2 2 2 2 7 3" xfId="15727"/>
    <cellStyle name="Normal 3 3 2 2 2 2 7 4" xfId="15728"/>
    <cellStyle name="Normal 3 3 2 2 2 2 7 5" xfId="15729"/>
    <cellStyle name="Normal 3 3 2 2 2 2 7 6" xfId="15730"/>
    <cellStyle name="Normal 3 3 2 2 2 2 8" xfId="15731"/>
    <cellStyle name="Normal 3 3 2 2 2 2 9" xfId="15732"/>
    <cellStyle name="Normal 3 3 2 2 2 3" xfId="15733"/>
    <cellStyle name="Normal 3 3 2 2 2 3 2" xfId="15734"/>
    <cellStyle name="Normal 3 3 2 2 2 3 2 2" xfId="15735"/>
    <cellStyle name="Normal 3 3 2 2 2 3 2 2 2" xfId="15736"/>
    <cellStyle name="Normal 3 3 2 2 2 3 2 2 3" xfId="15737"/>
    <cellStyle name="Normal 3 3 2 2 2 3 2 2 4" xfId="15738"/>
    <cellStyle name="Normal 3 3 2 2 2 3 2 2 5" xfId="15739"/>
    <cellStyle name="Normal 3 3 2 2 2 3 2 2 6" xfId="15740"/>
    <cellStyle name="Normal 3 3 2 2 2 3 2 3" xfId="15741"/>
    <cellStyle name="Normal 3 3 2 2 2 3 2 3 2" xfId="15742"/>
    <cellStyle name="Normal 3 3 2 2 2 3 2 4" xfId="15743"/>
    <cellStyle name="Normal 3 3 2 2 2 3 2 5" xfId="15744"/>
    <cellStyle name="Normal 3 3 2 2 2 3 2 6" xfId="15745"/>
    <cellStyle name="Normal 3 3 2 2 2 3 2 7" xfId="15746"/>
    <cellStyle name="Normal 3 3 2 2 2 3 2 8" xfId="15747"/>
    <cellStyle name="Normal 3 3 2 2 2 3 3" xfId="15748"/>
    <cellStyle name="Normal 3 3 2 2 2 3 3 2" xfId="15749"/>
    <cellStyle name="Normal 3 3 2 2 2 3 3 3" xfId="15750"/>
    <cellStyle name="Normal 3 3 2 2 2 3 3 4" xfId="15751"/>
    <cellStyle name="Normal 3 3 2 2 2 3 3 5" xfId="15752"/>
    <cellStyle name="Normal 3 3 2 2 2 3 3 6" xfId="15753"/>
    <cellStyle name="Normal 3 3 2 2 2 3 4" xfId="15754"/>
    <cellStyle name="Normal 3 3 2 2 2 3 5" xfId="15755"/>
    <cellStyle name="Normal 3 3 2 2 2 3 6" xfId="15756"/>
    <cellStyle name="Normal 3 3 2 2 2 3 7" xfId="15757"/>
    <cellStyle name="Normal 3 3 2 2 2 3 8" xfId="15758"/>
    <cellStyle name="Normal 3 3 2 2 2 4" xfId="15759"/>
    <cellStyle name="Normal 3 3 2 2 2 4 2" xfId="15760"/>
    <cellStyle name="Normal 3 3 2 2 2 4 2 2" xfId="15761"/>
    <cellStyle name="Normal 3 3 2 2 2 4 2 2 2" xfId="15762"/>
    <cellStyle name="Normal 3 3 2 2 2 4 2 2 3" xfId="15763"/>
    <cellStyle name="Normal 3 3 2 2 2 4 2 2 4" xfId="15764"/>
    <cellStyle name="Normal 3 3 2 2 2 4 2 2 5" xfId="15765"/>
    <cellStyle name="Normal 3 3 2 2 2 4 2 2 6" xfId="15766"/>
    <cellStyle name="Normal 3 3 2 2 2 4 2 3" xfId="15767"/>
    <cellStyle name="Normal 3 3 2 2 2 4 2 3 2" xfId="15768"/>
    <cellStyle name="Normal 3 3 2 2 2 4 2 4" xfId="15769"/>
    <cellStyle name="Normal 3 3 2 2 2 4 2 5" xfId="15770"/>
    <cellStyle name="Normal 3 3 2 2 2 4 2 6" xfId="15771"/>
    <cellStyle name="Normal 3 3 2 2 2 4 2 7" xfId="15772"/>
    <cellStyle name="Normal 3 3 2 2 2 4 2 8" xfId="15773"/>
    <cellStyle name="Normal 3 3 2 2 2 4 3" xfId="15774"/>
    <cellStyle name="Normal 3 3 2 2 2 4 3 2" xfId="15775"/>
    <cellStyle name="Normal 3 3 2 2 2 4 3 3" xfId="15776"/>
    <cellStyle name="Normal 3 3 2 2 2 4 3 4" xfId="15777"/>
    <cellStyle name="Normal 3 3 2 2 2 4 3 5" xfId="15778"/>
    <cellStyle name="Normal 3 3 2 2 2 4 3 6" xfId="15779"/>
    <cellStyle name="Normal 3 3 2 2 2 4 4" xfId="15780"/>
    <cellStyle name="Normal 3 3 2 2 2 4 5" xfId="15781"/>
    <cellStyle name="Normal 3 3 2 2 2 4 6" xfId="15782"/>
    <cellStyle name="Normal 3 3 2 2 2 4 7" xfId="15783"/>
    <cellStyle name="Normal 3 3 2 2 2 4 8" xfId="15784"/>
    <cellStyle name="Normal 3 3 2 2 2 5" xfId="15785"/>
    <cellStyle name="Normal 3 3 2 2 2 5 2" xfId="15786"/>
    <cellStyle name="Normal 3 3 2 2 2 5 2 2" xfId="15787"/>
    <cellStyle name="Normal 3 3 2 2 2 5 2 2 2" xfId="15788"/>
    <cellStyle name="Normal 3 3 2 2 2 5 2 2 3" xfId="15789"/>
    <cellStyle name="Normal 3 3 2 2 2 5 2 2 4" xfId="15790"/>
    <cellStyle name="Normal 3 3 2 2 2 5 2 2 5" xfId="15791"/>
    <cellStyle name="Normal 3 3 2 2 2 5 2 2 6" xfId="15792"/>
    <cellStyle name="Normal 3 3 2 2 2 5 2 3" xfId="15793"/>
    <cellStyle name="Normal 3 3 2 2 2 5 2 3 2" xfId="15794"/>
    <cellStyle name="Normal 3 3 2 2 2 5 2 4" xfId="15795"/>
    <cellStyle name="Normal 3 3 2 2 2 5 2 5" xfId="15796"/>
    <cellStyle name="Normal 3 3 2 2 2 5 2 6" xfId="15797"/>
    <cellStyle name="Normal 3 3 2 2 2 5 2 7" xfId="15798"/>
    <cellStyle name="Normal 3 3 2 2 2 5 2 8" xfId="15799"/>
    <cellStyle name="Normal 3 3 2 2 2 5 3" xfId="15800"/>
    <cellStyle name="Normal 3 3 2 2 2 5 3 2" xfId="15801"/>
    <cellStyle name="Normal 3 3 2 2 2 5 3 3" xfId="15802"/>
    <cellStyle name="Normal 3 3 2 2 2 5 3 4" xfId="15803"/>
    <cellStyle name="Normal 3 3 2 2 2 5 3 5" xfId="15804"/>
    <cellStyle name="Normal 3 3 2 2 2 5 3 6" xfId="15805"/>
    <cellStyle name="Normal 3 3 2 2 2 5 4" xfId="15806"/>
    <cellStyle name="Normal 3 3 2 2 2 5 5" xfId="15807"/>
    <cellStyle name="Normal 3 3 2 2 2 5 6" xfId="15808"/>
    <cellStyle name="Normal 3 3 2 2 2 5 7" xfId="15809"/>
    <cellStyle name="Normal 3 3 2 2 2 5 8" xfId="15810"/>
    <cellStyle name="Normal 3 3 2 2 2 6" xfId="15811"/>
    <cellStyle name="Normal 3 3 2 2 2 6 2" xfId="15812"/>
    <cellStyle name="Normal 3 3 2 2 2 6 2 2" xfId="15813"/>
    <cellStyle name="Normal 3 3 2 2 2 6 2 2 2" xfId="15814"/>
    <cellStyle name="Normal 3 3 2 2 2 6 2 2 3" xfId="15815"/>
    <cellStyle name="Normal 3 3 2 2 2 6 2 2 4" xfId="15816"/>
    <cellStyle name="Normal 3 3 2 2 2 6 2 2 5" xfId="15817"/>
    <cellStyle name="Normal 3 3 2 2 2 6 2 2 6" xfId="15818"/>
    <cellStyle name="Normal 3 3 2 2 2 6 2 3" xfId="15819"/>
    <cellStyle name="Normal 3 3 2 2 2 6 2 3 2" xfId="15820"/>
    <cellStyle name="Normal 3 3 2 2 2 6 2 4" xfId="15821"/>
    <cellStyle name="Normal 3 3 2 2 2 6 2 5" xfId="15822"/>
    <cellStyle name="Normal 3 3 2 2 2 6 2 6" xfId="15823"/>
    <cellStyle name="Normal 3 3 2 2 2 6 2 7" xfId="15824"/>
    <cellStyle name="Normal 3 3 2 2 2 6 2 8" xfId="15825"/>
    <cellStyle name="Normal 3 3 2 2 2 6 3" xfId="15826"/>
    <cellStyle name="Normal 3 3 2 2 2 6 3 2" xfId="15827"/>
    <cellStyle name="Normal 3 3 2 2 2 6 3 3" xfId="15828"/>
    <cellStyle name="Normal 3 3 2 2 2 6 3 4" xfId="15829"/>
    <cellStyle name="Normal 3 3 2 2 2 6 3 5" xfId="15830"/>
    <cellStyle name="Normal 3 3 2 2 2 6 3 6" xfId="15831"/>
    <cellStyle name="Normal 3 3 2 2 2 6 4" xfId="15832"/>
    <cellStyle name="Normal 3 3 2 2 2 6 5" xfId="15833"/>
    <cellStyle name="Normal 3 3 2 2 2 6 6" xfId="15834"/>
    <cellStyle name="Normal 3 3 2 2 2 6 7" xfId="15835"/>
    <cellStyle name="Normal 3 3 2 2 2 6 8" xfId="15836"/>
    <cellStyle name="Normal 3 3 2 2 2 7" xfId="15837"/>
    <cellStyle name="Normal 3 3 2 2 2 7 2" xfId="15838"/>
    <cellStyle name="Normal 3 3 2 2 2 7 2 2" xfId="15839"/>
    <cellStyle name="Normal 3 3 2 2 2 7 2 3" xfId="15840"/>
    <cellStyle name="Normal 3 3 2 2 2 7 2 4" xfId="15841"/>
    <cellStyle name="Normal 3 3 2 2 2 7 2 5" xfId="15842"/>
    <cellStyle name="Normal 3 3 2 2 2 7 2 6" xfId="15843"/>
    <cellStyle name="Normal 3 3 2 2 2 7 3" xfId="15844"/>
    <cellStyle name="Normal 3 3 2 2 2 7 3 2" xfId="15845"/>
    <cellStyle name="Normal 3 3 2 2 2 7 4" xfId="15846"/>
    <cellStyle name="Normal 3 3 2 2 2 7 5" xfId="15847"/>
    <cellStyle name="Normal 3 3 2 2 2 7 6" xfId="15848"/>
    <cellStyle name="Normal 3 3 2 2 2 7 7" xfId="15849"/>
    <cellStyle name="Normal 3 3 2 2 2 7 8" xfId="15850"/>
    <cellStyle name="Normal 3 3 2 2 2 8" xfId="15851"/>
    <cellStyle name="Normal 3 3 2 2 2 8 2" xfId="15852"/>
    <cellStyle name="Normal 3 3 2 2 2 8 3" xfId="15853"/>
    <cellStyle name="Normal 3 3 2 2 2 8 4" xfId="15854"/>
    <cellStyle name="Normal 3 3 2 2 2 8 5" xfId="15855"/>
    <cellStyle name="Normal 3 3 2 2 2 8 6" xfId="15856"/>
    <cellStyle name="Normal 3 3 2 2 2 9" xfId="15857"/>
    <cellStyle name="Normal 3 3 2 2 3" xfId="15858"/>
    <cellStyle name="Normal 3 3 2 2 3 10" xfId="15859"/>
    <cellStyle name="Normal 3 3 2 2 3 11" xfId="15860"/>
    <cellStyle name="Normal 3 3 2 2 3 12" xfId="15861"/>
    <cellStyle name="Normal 3 3 2 2 3 13" xfId="15862"/>
    <cellStyle name="Normal 3 3 2 2 3 2" xfId="15863"/>
    <cellStyle name="Normal 3 3 2 2 3 2 10" xfId="15864"/>
    <cellStyle name="Normal 3 3 2 2 3 2 11" xfId="15865"/>
    <cellStyle name="Normal 3 3 2 2 3 2 12" xfId="15866"/>
    <cellStyle name="Normal 3 3 2 2 3 2 2" xfId="15867"/>
    <cellStyle name="Normal 3 3 2 2 3 2 2 2" xfId="15868"/>
    <cellStyle name="Normal 3 3 2 2 3 2 2 2 2" xfId="15869"/>
    <cellStyle name="Normal 3 3 2 2 3 2 2 2 2 2" xfId="15870"/>
    <cellStyle name="Normal 3 3 2 2 3 2 2 2 2 3" xfId="15871"/>
    <cellStyle name="Normal 3 3 2 2 3 2 2 2 2 4" xfId="15872"/>
    <cellStyle name="Normal 3 3 2 2 3 2 2 2 2 5" xfId="15873"/>
    <cellStyle name="Normal 3 3 2 2 3 2 2 2 2 6" xfId="15874"/>
    <cellStyle name="Normal 3 3 2 2 3 2 2 2 3" xfId="15875"/>
    <cellStyle name="Normal 3 3 2 2 3 2 2 2 3 2" xfId="15876"/>
    <cellStyle name="Normal 3 3 2 2 3 2 2 2 4" xfId="15877"/>
    <cellStyle name="Normal 3 3 2 2 3 2 2 2 5" xfId="15878"/>
    <cellStyle name="Normal 3 3 2 2 3 2 2 2 6" xfId="15879"/>
    <cellStyle name="Normal 3 3 2 2 3 2 2 2 7" xfId="15880"/>
    <cellStyle name="Normal 3 3 2 2 3 2 2 2 8" xfId="15881"/>
    <cellStyle name="Normal 3 3 2 2 3 2 2 3" xfId="15882"/>
    <cellStyle name="Normal 3 3 2 2 3 2 2 3 2" xfId="15883"/>
    <cellStyle name="Normal 3 3 2 2 3 2 2 3 3" xfId="15884"/>
    <cellStyle name="Normal 3 3 2 2 3 2 2 3 4" xfId="15885"/>
    <cellStyle name="Normal 3 3 2 2 3 2 2 3 5" xfId="15886"/>
    <cellStyle name="Normal 3 3 2 2 3 2 2 3 6" xfId="15887"/>
    <cellStyle name="Normal 3 3 2 2 3 2 2 4" xfId="15888"/>
    <cellStyle name="Normal 3 3 2 2 3 2 2 5" xfId="15889"/>
    <cellStyle name="Normal 3 3 2 2 3 2 2 6" xfId="15890"/>
    <cellStyle name="Normal 3 3 2 2 3 2 2 7" xfId="15891"/>
    <cellStyle name="Normal 3 3 2 2 3 2 2 8" xfId="15892"/>
    <cellStyle name="Normal 3 3 2 2 3 2 3" xfId="15893"/>
    <cellStyle name="Normal 3 3 2 2 3 2 3 2" xfId="15894"/>
    <cellStyle name="Normal 3 3 2 2 3 2 3 2 2" xfId="15895"/>
    <cellStyle name="Normal 3 3 2 2 3 2 3 2 2 2" xfId="15896"/>
    <cellStyle name="Normal 3 3 2 2 3 2 3 2 2 3" xfId="15897"/>
    <cellStyle name="Normal 3 3 2 2 3 2 3 2 2 4" xfId="15898"/>
    <cellStyle name="Normal 3 3 2 2 3 2 3 2 2 5" xfId="15899"/>
    <cellStyle name="Normal 3 3 2 2 3 2 3 2 2 6" xfId="15900"/>
    <cellStyle name="Normal 3 3 2 2 3 2 3 2 3" xfId="15901"/>
    <cellStyle name="Normal 3 3 2 2 3 2 3 2 3 2" xfId="15902"/>
    <cellStyle name="Normal 3 3 2 2 3 2 3 2 4" xfId="15903"/>
    <cellStyle name="Normal 3 3 2 2 3 2 3 2 5" xfId="15904"/>
    <cellStyle name="Normal 3 3 2 2 3 2 3 2 6" xfId="15905"/>
    <cellStyle name="Normal 3 3 2 2 3 2 3 2 7" xfId="15906"/>
    <cellStyle name="Normal 3 3 2 2 3 2 3 2 8" xfId="15907"/>
    <cellStyle name="Normal 3 3 2 2 3 2 3 3" xfId="15908"/>
    <cellStyle name="Normal 3 3 2 2 3 2 3 3 2" xfId="15909"/>
    <cellStyle name="Normal 3 3 2 2 3 2 3 3 3" xfId="15910"/>
    <cellStyle name="Normal 3 3 2 2 3 2 3 3 4" xfId="15911"/>
    <cellStyle name="Normal 3 3 2 2 3 2 3 3 5" xfId="15912"/>
    <cellStyle name="Normal 3 3 2 2 3 2 3 3 6" xfId="15913"/>
    <cellStyle name="Normal 3 3 2 2 3 2 3 4" xfId="15914"/>
    <cellStyle name="Normal 3 3 2 2 3 2 3 5" xfId="15915"/>
    <cellStyle name="Normal 3 3 2 2 3 2 3 6" xfId="15916"/>
    <cellStyle name="Normal 3 3 2 2 3 2 3 7" xfId="15917"/>
    <cellStyle name="Normal 3 3 2 2 3 2 3 8" xfId="15918"/>
    <cellStyle name="Normal 3 3 2 2 3 2 4" xfId="15919"/>
    <cellStyle name="Normal 3 3 2 2 3 2 4 2" xfId="15920"/>
    <cellStyle name="Normal 3 3 2 2 3 2 4 2 2" xfId="15921"/>
    <cellStyle name="Normal 3 3 2 2 3 2 4 2 2 2" xfId="15922"/>
    <cellStyle name="Normal 3 3 2 2 3 2 4 2 2 3" xfId="15923"/>
    <cellStyle name="Normal 3 3 2 2 3 2 4 2 2 4" xfId="15924"/>
    <cellStyle name="Normal 3 3 2 2 3 2 4 2 2 5" xfId="15925"/>
    <cellStyle name="Normal 3 3 2 2 3 2 4 2 2 6" xfId="15926"/>
    <cellStyle name="Normal 3 3 2 2 3 2 4 2 3" xfId="15927"/>
    <cellStyle name="Normal 3 3 2 2 3 2 4 2 3 2" xfId="15928"/>
    <cellStyle name="Normal 3 3 2 2 3 2 4 2 4" xfId="15929"/>
    <cellStyle name="Normal 3 3 2 2 3 2 4 2 5" xfId="15930"/>
    <cellStyle name="Normal 3 3 2 2 3 2 4 2 6" xfId="15931"/>
    <cellStyle name="Normal 3 3 2 2 3 2 4 2 7" xfId="15932"/>
    <cellStyle name="Normal 3 3 2 2 3 2 4 2 8" xfId="15933"/>
    <cellStyle name="Normal 3 3 2 2 3 2 4 3" xfId="15934"/>
    <cellStyle name="Normal 3 3 2 2 3 2 4 3 2" xfId="15935"/>
    <cellStyle name="Normal 3 3 2 2 3 2 4 3 3" xfId="15936"/>
    <cellStyle name="Normal 3 3 2 2 3 2 4 3 4" xfId="15937"/>
    <cellStyle name="Normal 3 3 2 2 3 2 4 3 5" xfId="15938"/>
    <cellStyle name="Normal 3 3 2 2 3 2 4 3 6" xfId="15939"/>
    <cellStyle name="Normal 3 3 2 2 3 2 4 4" xfId="15940"/>
    <cellStyle name="Normal 3 3 2 2 3 2 4 5" xfId="15941"/>
    <cellStyle name="Normal 3 3 2 2 3 2 4 6" xfId="15942"/>
    <cellStyle name="Normal 3 3 2 2 3 2 4 7" xfId="15943"/>
    <cellStyle name="Normal 3 3 2 2 3 2 4 8" xfId="15944"/>
    <cellStyle name="Normal 3 3 2 2 3 2 5" xfId="15945"/>
    <cellStyle name="Normal 3 3 2 2 3 2 5 2" xfId="15946"/>
    <cellStyle name="Normal 3 3 2 2 3 2 5 2 2" xfId="15947"/>
    <cellStyle name="Normal 3 3 2 2 3 2 5 2 2 2" xfId="15948"/>
    <cellStyle name="Normal 3 3 2 2 3 2 5 2 2 3" xfId="15949"/>
    <cellStyle name="Normal 3 3 2 2 3 2 5 2 2 4" xfId="15950"/>
    <cellStyle name="Normal 3 3 2 2 3 2 5 2 2 5" xfId="15951"/>
    <cellStyle name="Normal 3 3 2 2 3 2 5 2 2 6" xfId="15952"/>
    <cellStyle name="Normal 3 3 2 2 3 2 5 2 3" xfId="15953"/>
    <cellStyle name="Normal 3 3 2 2 3 2 5 2 3 2" xfId="15954"/>
    <cellStyle name="Normal 3 3 2 2 3 2 5 2 4" xfId="15955"/>
    <cellStyle name="Normal 3 3 2 2 3 2 5 2 5" xfId="15956"/>
    <cellStyle name="Normal 3 3 2 2 3 2 5 2 6" xfId="15957"/>
    <cellStyle name="Normal 3 3 2 2 3 2 5 2 7" xfId="15958"/>
    <cellStyle name="Normal 3 3 2 2 3 2 5 2 8" xfId="15959"/>
    <cellStyle name="Normal 3 3 2 2 3 2 5 3" xfId="15960"/>
    <cellStyle name="Normal 3 3 2 2 3 2 5 3 2" xfId="15961"/>
    <cellStyle name="Normal 3 3 2 2 3 2 5 3 3" xfId="15962"/>
    <cellStyle name="Normal 3 3 2 2 3 2 5 3 4" xfId="15963"/>
    <cellStyle name="Normal 3 3 2 2 3 2 5 3 5" xfId="15964"/>
    <cellStyle name="Normal 3 3 2 2 3 2 5 3 6" xfId="15965"/>
    <cellStyle name="Normal 3 3 2 2 3 2 5 4" xfId="15966"/>
    <cellStyle name="Normal 3 3 2 2 3 2 5 5" xfId="15967"/>
    <cellStyle name="Normal 3 3 2 2 3 2 5 6" xfId="15968"/>
    <cellStyle name="Normal 3 3 2 2 3 2 5 7" xfId="15969"/>
    <cellStyle name="Normal 3 3 2 2 3 2 5 8" xfId="15970"/>
    <cellStyle name="Normal 3 3 2 2 3 2 6" xfId="15971"/>
    <cellStyle name="Normal 3 3 2 2 3 2 6 2" xfId="15972"/>
    <cellStyle name="Normal 3 3 2 2 3 2 6 2 2" xfId="15973"/>
    <cellStyle name="Normal 3 3 2 2 3 2 6 2 3" xfId="15974"/>
    <cellStyle name="Normal 3 3 2 2 3 2 6 2 4" xfId="15975"/>
    <cellStyle name="Normal 3 3 2 2 3 2 6 2 5" xfId="15976"/>
    <cellStyle name="Normal 3 3 2 2 3 2 6 2 6" xfId="15977"/>
    <cellStyle name="Normal 3 3 2 2 3 2 6 3" xfId="15978"/>
    <cellStyle name="Normal 3 3 2 2 3 2 6 3 2" xfId="15979"/>
    <cellStyle name="Normal 3 3 2 2 3 2 6 4" xfId="15980"/>
    <cellStyle name="Normal 3 3 2 2 3 2 6 5" xfId="15981"/>
    <cellStyle name="Normal 3 3 2 2 3 2 6 6" xfId="15982"/>
    <cellStyle name="Normal 3 3 2 2 3 2 6 7" xfId="15983"/>
    <cellStyle name="Normal 3 3 2 2 3 2 6 8" xfId="15984"/>
    <cellStyle name="Normal 3 3 2 2 3 2 7" xfId="15985"/>
    <cellStyle name="Normal 3 3 2 2 3 2 7 2" xfId="15986"/>
    <cellStyle name="Normal 3 3 2 2 3 2 7 3" xfId="15987"/>
    <cellStyle name="Normal 3 3 2 2 3 2 7 4" xfId="15988"/>
    <cellStyle name="Normal 3 3 2 2 3 2 7 5" xfId="15989"/>
    <cellStyle name="Normal 3 3 2 2 3 2 7 6" xfId="15990"/>
    <cellStyle name="Normal 3 3 2 2 3 2 8" xfId="15991"/>
    <cellStyle name="Normal 3 3 2 2 3 2 9" xfId="15992"/>
    <cellStyle name="Normal 3 3 2 2 3 3" xfId="15993"/>
    <cellStyle name="Normal 3 3 2 2 3 3 2" xfId="15994"/>
    <cellStyle name="Normal 3 3 2 2 3 3 2 2" xfId="15995"/>
    <cellStyle name="Normal 3 3 2 2 3 3 2 2 2" xfId="15996"/>
    <cellStyle name="Normal 3 3 2 2 3 3 2 2 3" xfId="15997"/>
    <cellStyle name="Normal 3 3 2 2 3 3 2 2 4" xfId="15998"/>
    <cellStyle name="Normal 3 3 2 2 3 3 2 2 5" xfId="15999"/>
    <cellStyle name="Normal 3 3 2 2 3 3 2 2 6" xfId="16000"/>
    <cellStyle name="Normal 3 3 2 2 3 3 2 3" xfId="16001"/>
    <cellStyle name="Normal 3 3 2 2 3 3 2 3 2" xfId="16002"/>
    <cellStyle name="Normal 3 3 2 2 3 3 2 4" xfId="16003"/>
    <cellStyle name="Normal 3 3 2 2 3 3 2 5" xfId="16004"/>
    <cellStyle name="Normal 3 3 2 2 3 3 2 6" xfId="16005"/>
    <cellStyle name="Normal 3 3 2 2 3 3 2 7" xfId="16006"/>
    <cellStyle name="Normal 3 3 2 2 3 3 2 8" xfId="16007"/>
    <cellStyle name="Normal 3 3 2 2 3 3 3" xfId="16008"/>
    <cellStyle name="Normal 3 3 2 2 3 3 3 2" xfId="16009"/>
    <cellStyle name="Normal 3 3 2 2 3 3 3 3" xfId="16010"/>
    <cellStyle name="Normal 3 3 2 2 3 3 3 4" xfId="16011"/>
    <cellStyle name="Normal 3 3 2 2 3 3 3 5" xfId="16012"/>
    <cellStyle name="Normal 3 3 2 2 3 3 3 6" xfId="16013"/>
    <cellStyle name="Normal 3 3 2 2 3 3 4" xfId="16014"/>
    <cellStyle name="Normal 3 3 2 2 3 3 5" xfId="16015"/>
    <cellStyle name="Normal 3 3 2 2 3 3 6" xfId="16016"/>
    <cellStyle name="Normal 3 3 2 2 3 3 7" xfId="16017"/>
    <cellStyle name="Normal 3 3 2 2 3 3 8" xfId="16018"/>
    <cellStyle name="Normal 3 3 2 2 3 4" xfId="16019"/>
    <cellStyle name="Normal 3 3 2 2 3 4 2" xfId="16020"/>
    <cellStyle name="Normal 3 3 2 2 3 4 2 2" xfId="16021"/>
    <cellStyle name="Normal 3 3 2 2 3 4 2 2 2" xfId="16022"/>
    <cellStyle name="Normal 3 3 2 2 3 4 2 2 3" xfId="16023"/>
    <cellStyle name="Normal 3 3 2 2 3 4 2 2 4" xfId="16024"/>
    <cellStyle name="Normal 3 3 2 2 3 4 2 2 5" xfId="16025"/>
    <cellStyle name="Normal 3 3 2 2 3 4 2 2 6" xfId="16026"/>
    <cellStyle name="Normal 3 3 2 2 3 4 2 3" xfId="16027"/>
    <cellStyle name="Normal 3 3 2 2 3 4 2 3 2" xfId="16028"/>
    <cellStyle name="Normal 3 3 2 2 3 4 2 4" xfId="16029"/>
    <cellStyle name="Normal 3 3 2 2 3 4 2 5" xfId="16030"/>
    <cellStyle name="Normal 3 3 2 2 3 4 2 6" xfId="16031"/>
    <cellStyle name="Normal 3 3 2 2 3 4 2 7" xfId="16032"/>
    <cellStyle name="Normal 3 3 2 2 3 4 2 8" xfId="16033"/>
    <cellStyle name="Normal 3 3 2 2 3 4 3" xfId="16034"/>
    <cellStyle name="Normal 3 3 2 2 3 4 3 2" xfId="16035"/>
    <cellStyle name="Normal 3 3 2 2 3 4 3 3" xfId="16036"/>
    <cellStyle name="Normal 3 3 2 2 3 4 3 4" xfId="16037"/>
    <cellStyle name="Normal 3 3 2 2 3 4 3 5" xfId="16038"/>
    <cellStyle name="Normal 3 3 2 2 3 4 3 6" xfId="16039"/>
    <cellStyle name="Normal 3 3 2 2 3 4 4" xfId="16040"/>
    <cellStyle name="Normal 3 3 2 2 3 4 5" xfId="16041"/>
    <cellStyle name="Normal 3 3 2 2 3 4 6" xfId="16042"/>
    <cellStyle name="Normal 3 3 2 2 3 4 7" xfId="16043"/>
    <cellStyle name="Normal 3 3 2 2 3 4 8" xfId="16044"/>
    <cellStyle name="Normal 3 3 2 2 3 5" xfId="16045"/>
    <cellStyle name="Normal 3 3 2 2 3 5 2" xfId="16046"/>
    <cellStyle name="Normal 3 3 2 2 3 5 2 2" xfId="16047"/>
    <cellStyle name="Normal 3 3 2 2 3 5 2 2 2" xfId="16048"/>
    <cellStyle name="Normal 3 3 2 2 3 5 2 2 3" xfId="16049"/>
    <cellStyle name="Normal 3 3 2 2 3 5 2 2 4" xfId="16050"/>
    <cellStyle name="Normal 3 3 2 2 3 5 2 2 5" xfId="16051"/>
    <cellStyle name="Normal 3 3 2 2 3 5 2 2 6" xfId="16052"/>
    <cellStyle name="Normal 3 3 2 2 3 5 2 3" xfId="16053"/>
    <cellStyle name="Normal 3 3 2 2 3 5 2 3 2" xfId="16054"/>
    <cellStyle name="Normal 3 3 2 2 3 5 2 4" xfId="16055"/>
    <cellStyle name="Normal 3 3 2 2 3 5 2 5" xfId="16056"/>
    <cellStyle name="Normal 3 3 2 2 3 5 2 6" xfId="16057"/>
    <cellStyle name="Normal 3 3 2 2 3 5 2 7" xfId="16058"/>
    <cellStyle name="Normal 3 3 2 2 3 5 2 8" xfId="16059"/>
    <cellStyle name="Normal 3 3 2 2 3 5 3" xfId="16060"/>
    <cellStyle name="Normal 3 3 2 2 3 5 3 2" xfId="16061"/>
    <cellStyle name="Normal 3 3 2 2 3 5 3 3" xfId="16062"/>
    <cellStyle name="Normal 3 3 2 2 3 5 3 4" xfId="16063"/>
    <cellStyle name="Normal 3 3 2 2 3 5 3 5" xfId="16064"/>
    <cellStyle name="Normal 3 3 2 2 3 5 3 6" xfId="16065"/>
    <cellStyle name="Normal 3 3 2 2 3 5 4" xfId="16066"/>
    <cellStyle name="Normal 3 3 2 2 3 5 5" xfId="16067"/>
    <cellStyle name="Normal 3 3 2 2 3 5 6" xfId="16068"/>
    <cellStyle name="Normal 3 3 2 2 3 5 7" xfId="16069"/>
    <cellStyle name="Normal 3 3 2 2 3 5 8" xfId="16070"/>
    <cellStyle name="Normal 3 3 2 2 3 6" xfId="16071"/>
    <cellStyle name="Normal 3 3 2 2 3 6 2" xfId="16072"/>
    <cellStyle name="Normal 3 3 2 2 3 6 2 2" xfId="16073"/>
    <cellStyle name="Normal 3 3 2 2 3 6 2 2 2" xfId="16074"/>
    <cellStyle name="Normal 3 3 2 2 3 6 2 2 3" xfId="16075"/>
    <cellStyle name="Normal 3 3 2 2 3 6 2 2 4" xfId="16076"/>
    <cellStyle name="Normal 3 3 2 2 3 6 2 2 5" xfId="16077"/>
    <cellStyle name="Normal 3 3 2 2 3 6 2 2 6" xfId="16078"/>
    <cellStyle name="Normal 3 3 2 2 3 6 2 3" xfId="16079"/>
    <cellStyle name="Normal 3 3 2 2 3 6 2 3 2" xfId="16080"/>
    <cellStyle name="Normal 3 3 2 2 3 6 2 4" xfId="16081"/>
    <cellStyle name="Normal 3 3 2 2 3 6 2 5" xfId="16082"/>
    <cellStyle name="Normal 3 3 2 2 3 6 2 6" xfId="16083"/>
    <cellStyle name="Normal 3 3 2 2 3 6 2 7" xfId="16084"/>
    <cellStyle name="Normal 3 3 2 2 3 6 2 8" xfId="16085"/>
    <cellStyle name="Normal 3 3 2 2 3 6 3" xfId="16086"/>
    <cellStyle name="Normal 3 3 2 2 3 6 3 2" xfId="16087"/>
    <cellStyle name="Normal 3 3 2 2 3 6 3 3" xfId="16088"/>
    <cellStyle name="Normal 3 3 2 2 3 6 3 4" xfId="16089"/>
    <cellStyle name="Normal 3 3 2 2 3 6 3 5" xfId="16090"/>
    <cellStyle name="Normal 3 3 2 2 3 6 3 6" xfId="16091"/>
    <cellStyle name="Normal 3 3 2 2 3 6 4" xfId="16092"/>
    <cellStyle name="Normal 3 3 2 2 3 6 5" xfId="16093"/>
    <cellStyle name="Normal 3 3 2 2 3 6 6" xfId="16094"/>
    <cellStyle name="Normal 3 3 2 2 3 6 7" xfId="16095"/>
    <cellStyle name="Normal 3 3 2 2 3 6 8" xfId="16096"/>
    <cellStyle name="Normal 3 3 2 2 3 7" xfId="16097"/>
    <cellStyle name="Normal 3 3 2 2 3 7 2" xfId="16098"/>
    <cellStyle name="Normal 3 3 2 2 3 7 2 2" xfId="16099"/>
    <cellStyle name="Normal 3 3 2 2 3 7 2 3" xfId="16100"/>
    <cellStyle name="Normal 3 3 2 2 3 7 2 4" xfId="16101"/>
    <cellStyle name="Normal 3 3 2 2 3 7 2 5" xfId="16102"/>
    <cellStyle name="Normal 3 3 2 2 3 7 2 6" xfId="16103"/>
    <cellStyle name="Normal 3 3 2 2 3 7 3" xfId="16104"/>
    <cellStyle name="Normal 3 3 2 2 3 7 3 2" xfId="16105"/>
    <cellStyle name="Normal 3 3 2 2 3 7 4" xfId="16106"/>
    <cellStyle name="Normal 3 3 2 2 3 7 5" xfId="16107"/>
    <cellStyle name="Normal 3 3 2 2 3 7 6" xfId="16108"/>
    <cellStyle name="Normal 3 3 2 2 3 7 7" xfId="16109"/>
    <cellStyle name="Normal 3 3 2 2 3 7 8" xfId="16110"/>
    <cellStyle name="Normal 3 3 2 2 3 8" xfId="16111"/>
    <cellStyle name="Normal 3 3 2 2 3 8 2" xfId="16112"/>
    <cellStyle name="Normal 3 3 2 2 3 8 3" xfId="16113"/>
    <cellStyle name="Normal 3 3 2 2 3 8 4" xfId="16114"/>
    <cellStyle name="Normal 3 3 2 2 3 8 5" xfId="16115"/>
    <cellStyle name="Normal 3 3 2 2 3 8 6" xfId="16116"/>
    <cellStyle name="Normal 3 3 2 2 3 9" xfId="16117"/>
    <cellStyle name="Normal 3 3 2 2 4" xfId="16118"/>
    <cellStyle name="Normal 3 3 2 2 4 10" xfId="16119"/>
    <cellStyle name="Normal 3 3 2 2 4 11" xfId="16120"/>
    <cellStyle name="Normal 3 3 2 2 4 12" xfId="16121"/>
    <cellStyle name="Normal 3 3 2 2 4 2" xfId="16122"/>
    <cellStyle name="Normal 3 3 2 2 4 2 2" xfId="16123"/>
    <cellStyle name="Normal 3 3 2 2 4 2 2 2" xfId="16124"/>
    <cellStyle name="Normal 3 3 2 2 4 2 2 2 2" xfId="16125"/>
    <cellStyle name="Normal 3 3 2 2 4 2 2 2 3" xfId="16126"/>
    <cellStyle name="Normal 3 3 2 2 4 2 2 2 4" xfId="16127"/>
    <cellStyle name="Normal 3 3 2 2 4 2 2 2 5" xfId="16128"/>
    <cellStyle name="Normal 3 3 2 2 4 2 2 2 6" xfId="16129"/>
    <cellStyle name="Normal 3 3 2 2 4 2 2 3" xfId="16130"/>
    <cellStyle name="Normal 3 3 2 2 4 2 2 3 2" xfId="16131"/>
    <cellStyle name="Normal 3 3 2 2 4 2 2 4" xfId="16132"/>
    <cellStyle name="Normal 3 3 2 2 4 2 2 5" xfId="16133"/>
    <cellStyle name="Normal 3 3 2 2 4 2 2 6" xfId="16134"/>
    <cellStyle name="Normal 3 3 2 2 4 2 2 7" xfId="16135"/>
    <cellStyle name="Normal 3 3 2 2 4 2 2 8" xfId="16136"/>
    <cellStyle name="Normal 3 3 2 2 4 2 3" xfId="16137"/>
    <cellStyle name="Normal 3 3 2 2 4 2 3 2" xfId="16138"/>
    <cellStyle name="Normal 3 3 2 2 4 2 3 3" xfId="16139"/>
    <cellStyle name="Normal 3 3 2 2 4 2 3 4" xfId="16140"/>
    <cellStyle name="Normal 3 3 2 2 4 2 3 5" xfId="16141"/>
    <cellStyle name="Normal 3 3 2 2 4 2 3 6" xfId="16142"/>
    <cellStyle name="Normal 3 3 2 2 4 2 4" xfId="16143"/>
    <cellStyle name="Normal 3 3 2 2 4 2 5" xfId="16144"/>
    <cellStyle name="Normal 3 3 2 2 4 2 6" xfId="16145"/>
    <cellStyle name="Normal 3 3 2 2 4 2 7" xfId="16146"/>
    <cellStyle name="Normal 3 3 2 2 4 2 8" xfId="16147"/>
    <cellStyle name="Normal 3 3 2 2 4 3" xfId="16148"/>
    <cellStyle name="Normal 3 3 2 2 4 3 2" xfId="16149"/>
    <cellStyle name="Normal 3 3 2 2 4 3 2 2" xfId="16150"/>
    <cellStyle name="Normal 3 3 2 2 4 3 2 2 2" xfId="16151"/>
    <cellStyle name="Normal 3 3 2 2 4 3 2 2 3" xfId="16152"/>
    <cellStyle name="Normal 3 3 2 2 4 3 2 2 4" xfId="16153"/>
    <cellStyle name="Normal 3 3 2 2 4 3 2 2 5" xfId="16154"/>
    <cellStyle name="Normal 3 3 2 2 4 3 2 2 6" xfId="16155"/>
    <cellStyle name="Normal 3 3 2 2 4 3 2 3" xfId="16156"/>
    <cellStyle name="Normal 3 3 2 2 4 3 2 3 2" xfId="16157"/>
    <cellStyle name="Normal 3 3 2 2 4 3 2 4" xfId="16158"/>
    <cellStyle name="Normal 3 3 2 2 4 3 2 5" xfId="16159"/>
    <cellStyle name="Normal 3 3 2 2 4 3 2 6" xfId="16160"/>
    <cellStyle name="Normal 3 3 2 2 4 3 2 7" xfId="16161"/>
    <cellStyle name="Normal 3 3 2 2 4 3 2 8" xfId="16162"/>
    <cellStyle name="Normal 3 3 2 2 4 3 3" xfId="16163"/>
    <cellStyle name="Normal 3 3 2 2 4 3 3 2" xfId="16164"/>
    <cellStyle name="Normal 3 3 2 2 4 3 3 3" xfId="16165"/>
    <cellStyle name="Normal 3 3 2 2 4 3 3 4" xfId="16166"/>
    <cellStyle name="Normal 3 3 2 2 4 3 3 5" xfId="16167"/>
    <cellStyle name="Normal 3 3 2 2 4 3 3 6" xfId="16168"/>
    <cellStyle name="Normal 3 3 2 2 4 3 4" xfId="16169"/>
    <cellStyle name="Normal 3 3 2 2 4 3 5" xfId="16170"/>
    <cellStyle name="Normal 3 3 2 2 4 3 6" xfId="16171"/>
    <cellStyle name="Normal 3 3 2 2 4 3 7" xfId="16172"/>
    <cellStyle name="Normal 3 3 2 2 4 3 8" xfId="16173"/>
    <cellStyle name="Normal 3 3 2 2 4 4" xfId="16174"/>
    <cellStyle name="Normal 3 3 2 2 4 4 2" xfId="16175"/>
    <cellStyle name="Normal 3 3 2 2 4 4 2 2" xfId="16176"/>
    <cellStyle name="Normal 3 3 2 2 4 4 2 2 2" xfId="16177"/>
    <cellStyle name="Normal 3 3 2 2 4 4 2 2 3" xfId="16178"/>
    <cellStyle name="Normal 3 3 2 2 4 4 2 2 4" xfId="16179"/>
    <cellStyle name="Normal 3 3 2 2 4 4 2 2 5" xfId="16180"/>
    <cellStyle name="Normal 3 3 2 2 4 4 2 2 6" xfId="16181"/>
    <cellStyle name="Normal 3 3 2 2 4 4 2 3" xfId="16182"/>
    <cellStyle name="Normal 3 3 2 2 4 4 2 3 2" xfId="16183"/>
    <cellStyle name="Normal 3 3 2 2 4 4 2 4" xfId="16184"/>
    <cellStyle name="Normal 3 3 2 2 4 4 2 5" xfId="16185"/>
    <cellStyle name="Normal 3 3 2 2 4 4 2 6" xfId="16186"/>
    <cellStyle name="Normal 3 3 2 2 4 4 2 7" xfId="16187"/>
    <cellStyle name="Normal 3 3 2 2 4 4 2 8" xfId="16188"/>
    <cellStyle name="Normal 3 3 2 2 4 4 3" xfId="16189"/>
    <cellStyle name="Normal 3 3 2 2 4 4 3 2" xfId="16190"/>
    <cellStyle name="Normal 3 3 2 2 4 4 3 3" xfId="16191"/>
    <cellStyle name="Normal 3 3 2 2 4 4 3 4" xfId="16192"/>
    <cellStyle name="Normal 3 3 2 2 4 4 3 5" xfId="16193"/>
    <cellStyle name="Normal 3 3 2 2 4 4 3 6" xfId="16194"/>
    <cellStyle name="Normal 3 3 2 2 4 4 4" xfId="16195"/>
    <cellStyle name="Normal 3 3 2 2 4 4 5" xfId="16196"/>
    <cellStyle name="Normal 3 3 2 2 4 4 6" xfId="16197"/>
    <cellStyle name="Normal 3 3 2 2 4 4 7" xfId="16198"/>
    <cellStyle name="Normal 3 3 2 2 4 4 8" xfId="16199"/>
    <cellStyle name="Normal 3 3 2 2 4 5" xfId="16200"/>
    <cellStyle name="Normal 3 3 2 2 4 5 2" xfId="16201"/>
    <cellStyle name="Normal 3 3 2 2 4 5 2 2" xfId="16202"/>
    <cellStyle name="Normal 3 3 2 2 4 5 2 2 2" xfId="16203"/>
    <cellStyle name="Normal 3 3 2 2 4 5 2 2 3" xfId="16204"/>
    <cellStyle name="Normal 3 3 2 2 4 5 2 2 4" xfId="16205"/>
    <cellStyle name="Normal 3 3 2 2 4 5 2 2 5" xfId="16206"/>
    <cellStyle name="Normal 3 3 2 2 4 5 2 2 6" xfId="16207"/>
    <cellStyle name="Normal 3 3 2 2 4 5 2 3" xfId="16208"/>
    <cellStyle name="Normal 3 3 2 2 4 5 2 3 2" xfId="16209"/>
    <cellStyle name="Normal 3 3 2 2 4 5 2 4" xfId="16210"/>
    <cellStyle name="Normal 3 3 2 2 4 5 2 5" xfId="16211"/>
    <cellStyle name="Normal 3 3 2 2 4 5 2 6" xfId="16212"/>
    <cellStyle name="Normal 3 3 2 2 4 5 2 7" xfId="16213"/>
    <cellStyle name="Normal 3 3 2 2 4 5 2 8" xfId="16214"/>
    <cellStyle name="Normal 3 3 2 2 4 5 3" xfId="16215"/>
    <cellStyle name="Normal 3 3 2 2 4 5 3 2" xfId="16216"/>
    <cellStyle name="Normal 3 3 2 2 4 5 3 3" xfId="16217"/>
    <cellStyle name="Normal 3 3 2 2 4 5 3 4" xfId="16218"/>
    <cellStyle name="Normal 3 3 2 2 4 5 3 5" xfId="16219"/>
    <cellStyle name="Normal 3 3 2 2 4 5 3 6" xfId="16220"/>
    <cellStyle name="Normal 3 3 2 2 4 5 4" xfId="16221"/>
    <cellStyle name="Normal 3 3 2 2 4 5 5" xfId="16222"/>
    <cellStyle name="Normal 3 3 2 2 4 5 6" xfId="16223"/>
    <cellStyle name="Normal 3 3 2 2 4 5 7" xfId="16224"/>
    <cellStyle name="Normal 3 3 2 2 4 5 8" xfId="16225"/>
    <cellStyle name="Normal 3 3 2 2 4 6" xfId="16226"/>
    <cellStyle name="Normal 3 3 2 2 4 6 2" xfId="16227"/>
    <cellStyle name="Normal 3 3 2 2 4 6 2 2" xfId="16228"/>
    <cellStyle name="Normal 3 3 2 2 4 6 2 3" xfId="16229"/>
    <cellStyle name="Normal 3 3 2 2 4 6 2 4" xfId="16230"/>
    <cellStyle name="Normal 3 3 2 2 4 6 2 5" xfId="16231"/>
    <cellStyle name="Normal 3 3 2 2 4 6 2 6" xfId="16232"/>
    <cellStyle name="Normal 3 3 2 2 4 6 3" xfId="16233"/>
    <cellStyle name="Normal 3 3 2 2 4 6 3 2" xfId="16234"/>
    <cellStyle name="Normal 3 3 2 2 4 6 4" xfId="16235"/>
    <cellStyle name="Normal 3 3 2 2 4 6 5" xfId="16236"/>
    <cellStyle name="Normal 3 3 2 2 4 6 6" xfId="16237"/>
    <cellStyle name="Normal 3 3 2 2 4 6 7" xfId="16238"/>
    <cellStyle name="Normal 3 3 2 2 4 6 8" xfId="16239"/>
    <cellStyle name="Normal 3 3 2 2 4 7" xfId="16240"/>
    <cellStyle name="Normal 3 3 2 2 4 7 2" xfId="16241"/>
    <cellStyle name="Normal 3 3 2 2 4 7 3" xfId="16242"/>
    <cellStyle name="Normal 3 3 2 2 4 7 4" xfId="16243"/>
    <cellStyle name="Normal 3 3 2 2 4 7 5" xfId="16244"/>
    <cellStyle name="Normal 3 3 2 2 4 7 6" xfId="16245"/>
    <cellStyle name="Normal 3 3 2 2 4 8" xfId="16246"/>
    <cellStyle name="Normal 3 3 2 2 4 9" xfId="16247"/>
    <cellStyle name="Normal 3 3 2 2 5" xfId="16248"/>
    <cellStyle name="Normal 3 3 2 2 5 2" xfId="16249"/>
    <cellStyle name="Normal 3 3 2 2 5 2 2" xfId="16250"/>
    <cellStyle name="Normal 3 3 2 2 5 2 2 2" xfId="16251"/>
    <cellStyle name="Normal 3 3 2 2 5 2 2 3" xfId="16252"/>
    <cellStyle name="Normal 3 3 2 2 5 2 2 4" xfId="16253"/>
    <cellStyle name="Normal 3 3 2 2 5 2 2 5" xfId="16254"/>
    <cellStyle name="Normal 3 3 2 2 5 2 2 6" xfId="16255"/>
    <cellStyle name="Normal 3 3 2 2 5 2 3" xfId="16256"/>
    <cellStyle name="Normal 3 3 2 2 5 2 3 2" xfId="16257"/>
    <cellStyle name="Normal 3 3 2 2 5 2 4" xfId="16258"/>
    <cellStyle name="Normal 3 3 2 2 5 2 5" xfId="16259"/>
    <cellStyle name="Normal 3 3 2 2 5 2 6" xfId="16260"/>
    <cellStyle name="Normal 3 3 2 2 5 2 7" xfId="16261"/>
    <cellStyle name="Normal 3 3 2 2 5 2 8" xfId="16262"/>
    <cellStyle name="Normal 3 3 2 2 5 3" xfId="16263"/>
    <cellStyle name="Normal 3 3 2 2 5 3 2" xfId="16264"/>
    <cellStyle name="Normal 3 3 2 2 5 3 3" xfId="16265"/>
    <cellStyle name="Normal 3 3 2 2 5 3 4" xfId="16266"/>
    <cellStyle name="Normal 3 3 2 2 5 3 5" xfId="16267"/>
    <cellStyle name="Normal 3 3 2 2 5 3 6" xfId="16268"/>
    <cellStyle name="Normal 3 3 2 2 5 4" xfId="16269"/>
    <cellStyle name="Normal 3 3 2 2 5 5" xfId="16270"/>
    <cellStyle name="Normal 3 3 2 2 5 6" xfId="16271"/>
    <cellStyle name="Normal 3 3 2 2 5 7" xfId="16272"/>
    <cellStyle name="Normal 3 3 2 2 5 8" xfId="16273"/>
    <cellStyle name="Normal 3 3 2 2 6" xfId="16274"/>
    <cellStyle name="Normal 3 3 2 2 6 2" xfId="16275"/>
    <cellStyle name="Normal 3 3 2 2 6 2 2" xfId="16276"/>
    <cellStyle name="Normal 3 3 2 2 6 2 2 2" xfId="16277"/>
    <cellStyle name="Normal 3 3 2 2 6 2 2 3" xfId="16278"/>
    <cellStyle name="Normal 3 3 2 2 6 2 2 4" xfId="16279"/>
    <cellStyle name="Normal 3 3 2 2 6 2 2 5" xfId="16280"/>
    <cellStyle name="Normal 3 3 2 2 6 2 2 6" xfId="16281"/>
    <cellStyle name="Normal 3 3 2 2 6 2 3" xfId="16282"/>
    <cellStyle name="Normal 3 3 2 2 6 2 3 2" xfId="16283"/>
    <cellStyle name="Normal 3 3 2 2 6 2 4" xfId="16284"/>
    <cellStyle name="Normal 3 3 2 2 6 2 5" xfId="16285"/>
    <cellStyle name="Normal 3 3 2 2 6 2 6" xfId="16286"/>
    <cellStyle name="Normal 3 3 2 2 6 2 7" xfId="16287"/>
    <cellStyle name="Normal 3 3 2 2 6 2 8" xfId="16288"/>
    <cellStyle name="Normal 3 3 2 2 6 3" xfId="16289"/>
    <cellStyle name="Normal 3 3 2 2 6 3 2" xfId="16290"/>
    <cellStyle name="Normal 3 3 2 2 6 3 3" xfId="16291"/>
    <cellStyle name="Normal 3 3 2 2 6 3 4" xfId="16292"/>
    <cellStyle name="Normal 3 3 2 2 6 3 5" xfId="16293"/>
    <cellStyle name="Normal 3 3 2 2 6 3 6" xfId="16294"/>
    <cellStyle name="Normal 3 3 2 2 6 4" xfId="16295"/>
    <cellStyle name="Normal 3 3 2 2 6 5" xfId="16296"/>
    <cellStyle name="Normal 3 3 2 2 6 6" xfId="16297"/>
    <cellStyle name="Normal 3 3 2 2 6 7" xfId="16298"/>
    <cellStyle name="Normal 3 3 2 2 6 8" xfId="16299"/>
    <cellStyle name="Normal 3 3 2 2 7" xfId="16300"/>
    <cellStyle name="Normal 3 3 2 2 7 2" xfId="16301"/>
    <cellStyle name="Normal 3 3 2 2 7 2 2" xfId="16302"/>
    <cellStyle name="Normal 3 3 2 2 7 2 2 2" xfId="16303"/>
    <cellStyle name="Normal 3 3 2 2 7 2 2 3" xfId="16304"/>
    <cellStyle name="Normal 3 3 2 2 7 2 2 4" xfId="16305"/>
    <cellStyle name="Normal 3 3 2 2 7 2 2 5" xfId="16306"/>
    <cellStyle name="Normal 3 3 2 2 7 2 2 6" xfId="16307"/>
    <cellStyle name="Normal 3 3 2 2 7 2 3" xfId="16308"/>
    <cellStyle name="Normal 3 3 2 2 7 2 3 2" xfId="16309"/>
    <cellStyle name="Normal 3 3 2 2 7 2 4" xfId="16310"/>
    <cellStyle name="Normal 3 3 2 2 7 2 5" xfId="16311"/>
    <cellStyle name="Normal 3 3 2 2 7 2 6" xfId="16312"/>
    <cellStyle name="Normal 3 3 2 2 7 2 7" xfId="16313"/>
    <cellStyle name="Normal 3 3 2 2 7 2 8" xfId="16314"/>
    <cellStyle name="Normal 3 3 2 2 7 3" xfId="16315"/>
    <cellStyle name="Normal 3 3 2 2 7 3 2" xfId="16316"/>
    <cellStyle name="Normal 3 3 2 2 7 3 3" xfId="16317"/>
    <cellStyle name="Normal 3 3 2 2 7 3 4" xfId="16318"/>
    <cellStyle name="Normal 3 3 2 2 7 3 5" xfId="16319"/>
    <cellStyle name="Normal 3 3 2 2 7 3 6" xfId="16320"/>
    <cellStyle name="Normal 3 3 2 2 7 4" xfId="16321"/>
    <cellStyle name="Normal 3 3 2 2 7 5" xfId="16322"/>
    <cellStyle name="Normal 3 3 2 2 7 6" xfId="16323"/>
    <cellStyle name="Normal 3 3 2 2 7 7" xfId="16324"/>
    <cellStyle name="Normal 3 3 2 2 7 8" xfId="16325"/>
    <cellStyle name="Normal 3 3 2 2 8" xfId="16326"/>
    <cellStyle name="Normal 3 3 2 2 8 2" xfId="16327"/>
    <cellStyle name="Normal 3 3 2 2 8 2 2" xfId="16328"/>
    <cellStyle name="Normal 3 3 2 2 8 2 2 2" xfId="16329"/>
    <cellStyle name="Normal 3 3 2 2 8 2 2 3" xfId="16330"/>
    <cellStyle name="Normal 3 3 2 2 8 2 2 4" xfId="16331"/>
    <cellStyle name="Normal 3 3 2 2 8 2 2 5" xfId="16332"/>
    <cellStyle name="Normal 3 3 2 2 8 2 2 6" xfId="16333"/>
    <cellStyle name="Normal 3 3 2 2 8 2 3" xfId="16334"/>
    <cellStyle name="Normal 3 3 2 2 8 2 3 2" xfId="16335"/>
    <cellStyle name="Normal 3 3 2 2 8 2 4" xfId="16336"/>
    <cellStyle name="Normal 3 3 2 2 8 2 5" xfId="16337"/>
    <cellStyle name="Normal 3 3 2 2 8 2 6" xfId="16338"/>
    <cellStyle name="Normal 3 3 2 2 8 2 7" xfId="16339"/>
    <cellStyle name="Normal 3 3 2 2 8 2 8" xfId="16340"/>
    <cellStyle name="Normal 3 3 2 2 8 3" xfId="16341"/>
    <cellStyle name="Normal 3 3 2 2 8 3 2" xfId="16342"/>
    <cellStyle name="Normal 3 3 2 2 8 3 3" xfId="16343"/>
    <cellStyle name="Normal 3 3 2 2 8 3 4" xfId="16344"/>
    <cellStyle name="Normal 3 3 2 2 8 3 5" xfId="16345"/>
    <cellStyle name="Normal 3 3 2 2 8 3 6" xfId="16346"/>
    <cellStyle name="Normal 3 3 2 2 8 4" xfId="16347"/>
    <cellStyle name="Normal 3 3 2 2 8 5" xfId="16348"/>
    <cellStyle name="Normal 3 3 2 2 8 6" xfId="16349"/>
    <cellStyle name="Normal 3 3 2 2 8 7" xfId="16350"/>
    <cellStyle name="Normal 3 3 2 2 8 8" xfId="16351"/>
    <cellStyle name="Normal 3 3 2 2 9" xfId="16352"/>
    <cellStyle name="Normal 3 3 2 2 9 2" xfId="16353"/>
    <cellStyle name="Normal 3 3 2 2 9 2 2" xfId="16354"/>
    <cellStyle name="Normal 3 3 2 2 9 2 3" xfId="16355"/>
    <cellStyle name="Normal 3 3 2 2 9 2 4" xfId="16356"/>
    <cellStyle name="Normal 3 3 2 2 9 2 5" xfId="16357"/>
    <cellStyle name="Normal 3 3 2 2 9 2 6" xfId="16358"/>
    <cellStyle name="Normal 3 3 2 2 9 3" xfId="16359"/>
    <cellStyle name="Normal 3 3 2 2 9 3 2" xfId="16360"/>
    <cellStyle name="Normal 3 3 2 2 9 4" xfId="16361"/>
    <cellStyle name="Normal 3 3 2 2 9 5" xfId="16362"/>
    <cellStyle name="Normal 3 3 2 2 9 6" xfId="16363"/>
    <cellStyle name="Normal 3 3 2 2 9 7" xfId="16364"/>
    <cellStyle name="Normal 3 3 2 2 9 8" xfId="16365"/>
    <cellStyle name="Normal 3 3 2 3" xfId="16366"/>
    <cellStyle name="Normal 3 3 2 3 10" xfId="16367"/>
    <cellStyle name="Normal 3 3 2 3 11" xfId="16368"/>
    <cellStyle name="Normal 3 3 2 3 12" xfId="16369"/>
    <cellStyle name="Normal 3 3 2 3 13" xfId="16370"/>
    <cellStyle name="Normal 3 3 2 3 2" xfId="16371"/>
    <cellStyle name="Normal 3 3 2 3 2 10" xfId="16372"/>
    <cellStyle name="Normal 3 3 2 3 2 11" xfId="16373"/>
    <cellStyle name="Normal 3 3 2 3 2 12" xfId="16374"/>
    <cellStyle name="Normal 3 3 2 3 2 2" xfId="16375"/>
    <cellStyle name="Normal 3 3 2 3 2 2 2" xfId="16376"/>
    <cellStyle name="Normal 3 3 2 3 2 2 2 2" xfId="16377"/>
    <cellStyle name="Normal 3 3 2 3 2 2 2 2 2" xfId="16378"/>
    <cellStyle name="Normal 3 3 2 3 2 2 2 2 3" xfId="16379"/>
    <cellStyle name="Normal 3 3 2 3 2 2 2 2 4" xfId="16380"/>
    <cellStyle name="Normal 3 3 2 3 2 2 2 2 5" xfId="16381"/>
    <cellStyle name="Normal 3 3 2 3 2 2 2 2 6" xfId="16382"/>
    <cellStyle name="Normal 3 3 2 3 2 2 2 3" xfId="16383"/>
    <cellStyle name="Normal 3 3 2 3 2 2 2 3 2" xfId="16384"/>
    <cellStyle name="Normal 3 3 2 3 2 2 2 4" xfId="16385"/>
    <cellStyle name="Normal 3 3 2 3 2 2 2 5" xfId="16386"/>
    <cellStyle name="Normal 3 3 2 3 2 2 2 6" xfId="16387"/>
    <cellStyle name="Normal 3 3 2 3 2 2 2 7" xfId="16388"/>
    <cellStyle name="Normal 3 3 2 3 2 2 2 8" xfId="16389"/>
    <cellStyle name="Normal 3 3 2 3 2 2 3" xfId="16390"/>
    <cellStyle name="Normal 3 3 2 3 2 2 3 2" xfId="16391"/>
    <cellStyle name="Normal 3 3 2 3 2 2 3 3" xfId="16392"/>
    <cellStyle name="Normal 3 3 2 3 2 2 3 4" xfId="16393"/>
    <cellStyle name="Normal 3 3 2 3 2 2 3 5" xfId="16394"/>
    <cellStyle name="Normal 3 3 2 3 2 2 3 6" xfId="16395"/>
    <cellStyle name="Normal 3 3 2 3 2 2 4" xfId="16396"/>
    <cellStyle name="Normal 3 3 2 3 2 2 5" xfId="16397"/>
    <cellStyle name="Normal 3 3 2 3 2 2 6" xfId="16398"/>
    <cellStyle name="Normal 3 3 2 3 2 2 7" xfId="16399"/>
    <cellStyle name="Normal 3 3 2 3 2 2 8" xfId="16400"/>
    <cellStyle name="Normal 3 3 2 3 2 3" xfId="16401"/>
    <cellStyle name="Normal 3 3 2 3 2 3 2" xfId="16402"/>
    <cellStyle name="Normal 3 3 2 3 2 3 2 2" xfId="16403"/>
    <cellStyle name="Normal 3 3 2 3 2 3 2 2 2" xfId="16404"/>
    <cellStyle name="Normal 3 3 2 3 2 3 2 2 3" xfId="16405"/>
    <cellStyle name="Normal 3 3 2 3 2 3 2 2 4" xfId="16406"/>
    <cellStyle name="Normal 3 3 2 3 2 3 2 2 5" xfId="16407"/>
    <cellStyle name="Normal 3 3 2 3 2 3 2 2 6" xfId="16408"/>
    <cellStyle name="Normal 3 3 2 3 2 3 2 3" xfId="16409"/>
    <cellStyle name="Normal 3 3 2 3 2 3 2 3 2" xfId="16410"/>
    <cellStyle name="Normal 3 3 2 3 2 3 2 4" xfId="16411"/>
    <cellStyle name="Normal 3 3 2 3 2 3 2 5" xfId="16412"/>
    <cellStyle name="Normal 3 3 2 3 2 3 2 6" xfId="16413"/>
    <cellStyle name="Normal 3 3 2 3 2 3 2 7" xfId="16414"/>
    <cellStyle name="Normal 3 3 2 3 2 3 2 8" xfId="16415"/>
    <cellStyle name="Normal 3 3 2 3 2 3 3" xfId="16416"/>
    <cellStyle name="Normal 3 3 2 3 2 3 3 2" xfId="16417"/>
    <cellStyle name="Normal 3 3 2 3 2 3 3 3" xfId="16418"/>
    <cellStyle name="Normal 3 3 2 3 2 3 3 4" xfId="16419"/>
    <cellStyle name="Normal 3 3 2 3 2 3 3 5" xfId="16420"/>
    <cellStyle name="Normal 3 3 2 3 2 3 3 6" xfId="16421"/>
    <cellStyle name="Normal 3 3 2 3 2 3 4" xfId="16422"/>
    <cellStyle name="Normal 3 3 2 3 2 3 5" xfId="16423"/>
    <cellStyle name="Normal 3 3 2 3 2 3 6" xfId="16424"/>
    <cellStyle name="Normal 3 3 2 3 2 3 7" xfId="16425"/>
    <cellStyle name="Normal 3 3 2 3 2 3 8" xfId="16426"/>
    <cellStyle name="Normal 3 3 2 3 2 4" xfId="16427"/>
    <cellStyle name="Normal 3 3 2 3 2 4 2" xfId="16428"/>
    <cellStyle name="Normal 3 3 2 3 2 4 2 2" xfId="16429"/>
    <cellStyle name="Normal 3 3 2 3 2 4 2 2 2" xfId="16430"/>
    <cellStyle name="Normal 3 3 2 3 2 4 2 2 3" xfId="16431"/>
    <cellStyle name="Normal 3 3 2 3 2 4 2 2 4" xfId="16432"/>
    <cellStyle name="Normal 3 3 2 3 2 4 2 2 5" xfId="16433"/>
    <cellStyle name="Normal 3 3 2 3 2 4 2 2 6" xfId="16434"/>
    <cellStyle name="Normal 3 3 2 3 2 4 2 3" xfId="16435"/>
    <cellStyle name="Normal 3 3 2 3 2 4 2 3 2" xfId="16436"/>
    <cellStyle name="Normal 3 3 2 3 2 4 2 4" xfId="16437"/>
    <cellStyle name="Normal 3 3 2 3 2 4 2 5" xfId="16438"/>
    <cellStyle name="Normal 3 3 2 3 2 4 2 6" xfId="16439"/>
    <cellStyle name="Normal 3 3 2 3 2 4 2 7" xfId="16440"/>
    <cellStyle name="Normal 3 3 2 3 2 4 2 8" xfId="16441"/>
    <cellStyle name="Normal 3 3 2 3 2 4 3" xfId="16442"/>
    <cellStyle name="Normal 3 3 2 3 2 4 3 2" xfId="16443"/>
    <cellStyle name="Normal 3 3 2 3 2 4 3 3" xfId="16444"/>
    <cellStyle name="Normal 3 3 2 3 2 4 3 4" xfId="16445"/>
    <cellStyle name="Normal 3 3 2 3 2 4 3 5" xfId="16446"/>
    <cellStyle name="Normal 3 3 2 3 2 4 3 6" xfId="16447"/>
    <cellStyle name="Normal 3 3 2 3 2 4 4" xfId="16448"/>
    <cellStyle name="Normal 3 3 2 3 2 4 5" xfId="16449"/>
    <cellStyle name="Normal 3 3 2 3 2 4 6" xfId="16450"/>
    <cellStyle name="Normal 3 3 2 3 2 4 7" xfId="16451"/>
    <cellStyle name="Normal 3 3 2 3 2 4 8" xfId="16452"/>
    <cellStyle name="Normal 3 3 2 3 2 5" xfId="16453"/>
    <cellStyle name="Normal 3 3 2 3 2 5 2" xfId="16454"/>
    <cellStyle name="Normal 3 3 2 3 2 5 2 2" xfId="16455"/>
    <cellStyle name="Normal 3 3 2 3 2 5 2 2 2" xfId="16456"/>
    <cellStyle name="Normal 3 3 2 3 2 5 2 2 3" xfId="16457"/>
    <cellStyle name="Normal 3 3 2 3 2 5 2 2 4" xfId="16458"/>
    <cellStyle name="Normal 3 3 2 3 2 5 2 2 5" xfId="16459"/>
    <cellStyle name="Normal 3 3 2 3 2 5 2 2 6" xfId="16460"/>
    <cellStyle name="Normal 3 3 2 3 2 5 2 3" xfId="16461"/>
    <cellStyle name="Normal 3 3 2 3 2 5 2 3 2" xfId="16462"/>
    <cellStyle name="Normal 3 3 2 3 2 5 2 4" xfId="16463"/>
    <cellStyle name="Normal 3 3 2 3 2 5 2 5" xfId="16464"/>
    <cellStyle name="Normal 3 3 2 3 2 5 2 6" xfId="16465"/>
    <cellStyle name="Normal 3 3 2 3 2 5 2 7" xfId="16466"/>
    <cellStyle name="Normal 3 3 2 3 2 5 2 8" xfId="16467"/>
    <cellStyle name="Normal 3 3 2 3 2 5 3" xfId="16468"/>
    <cellStyle name="Normal 3 3 2 3 2 5 3 2" xfId="16469"/>
    <cellStyle name="Normal 3 3 2 3 2 5 3 3" xfId="16470"/>
    <cellStyle name="Normal 3 3 2 3 2 5 3 4" xfId="16471"/>
    <cellStyle name="Normal 3 3 2 3 2 5 3 5" xfId="16472"/>
    <cellStyle name="Normal 3 3 2 3 2 5 3 6" xfId="16473"/>
    <cellStyle name="Normal 3 3 2 3 2 5 4" xfId="16474"/>
    <cellStyle name="Normal 3 3 2 3 2 5 5" xfId="16475"/>
    <cellStyle name="Normal 3 3 2 3 2 5 6" xfId="16476"/>
    <cellStyle name="Normal 3 3 2 3 2 5 7" xfId="16477"/>
    <cellStyle name="Normal 3 3 2 3 2 5 8" xfId="16478"/>
    <cellStyle name="Normal 3 3 2 3 2 6" xfId="16479"/>
    <cellStyle name="Normal 3 3 2 3 2 6 2" xfId="16480"/>
    <cellStyle name="Normal 3 3 2 3 2 6 2 2" xfId="16481"/>
    <cellStyle name="Normal 3 3 2 3 2 6 2 3" xfId="16482"/>
    <cellStyle name="Normal 3 3 2 3 2 6 2 4" xfId="16483"/>
    <cellStyle name="Normal 3 3 2 3 2 6 2 5" xfId="16484"/>
    <cellStyle name="Normal 3 3 2 3 2 6 2 6" xfId="16485"/>
    <cellStyle name="Normal 3 3 2 3 2 6 3" xfId="16486"/>
    <cellStyle name="Normal 3 3 2 3 2 6 3 2" xfId="16487"/>
    <cellStyle name="Normal 3 3 2 3 2 6 4" xfId="16488"/>
    <cellStyle name="Normal 3 3 2 3 2 6 5" xfId="16489"/>
    <cellStyle name="Normal 3 3 2 3 2 6 6" xfId="16490"/>
    <cellStyle name="Normal 3 3 2 3 2 6 7" xfId="16491"/>
    <cellStyle name="Normal 3 3 2 3 2 6 8" xfId="16492"/>
    <cellStyle name="Normal 3 3 2 3 2 7" xfId="16493"/>
    <cellStyle name="Normal 3 3 2 3 2 7 2" xfId="16494"/>
    <cellStyle name="Normal 3 3 2 3 2 7 3" xfId="16495"/>
    <cellStyle name="Normal 3 3 2 3 2 7 4" xfId="16496"/>
    <cellStyle name="Normal 3 3 2 3 2 7 5" xfId="16497"/>
    <cellStyle name="Normal 3 3 2 3 2 7 6" xfId="16498"/>
    <cellStyle name="Normal 3 3 2 3 2 8" xfId="16499"/>
    <cellStyle name="Normal 3 3 2 3 2 9" xfId="16500"/>
    <cellStyle name="Normal 3 3 2 3 3" xfId="16501"/>
    <cellStyle name="Normal 3 3 2 3 3 2" xfId="16502"/>
    <cellStyle name="Normal 3 3 2 3 3 2 2" xfId="16503"/>
    <cellStyle name="Normal 3 3 2 3 3 2 2 2" xfId="16504"/>
    <cellStyle name="Normal 3 3 2 3 3 2 2 3" xfId="16505"/>
    <cellStyle name="Normal 3 3 2 3 3 2 2 4" xfId="16506"/>
    <cellStyle name="Normal 3 3 2 3 3 2 2 5" xfId="16507"/>
    <cellStyle name="Normal 3 3 2 3 3 2 2 6" xfId="16508"/>
    <cellStyle name="Normal 3 3 2 3 3 2 3" xfId="16509"/>
    <cellStyle name="Normal 3 3 2 3 3 2 3 2" xfId="16510"/>
    <cellStyle name="Normal 3 3 2 3 3 2 4" xfId="16511"/>
    <cellStyle name="Normal 3 3 2 3 3 2 5" xfId="16512"/>
    <cellStyle name="Normal 3 3 2 3 3 2 6" xfId="16513"/>
    <cellStyle name="Normal 3 3 2 3 3 2 7" xfId="16514"/>
    <cellStyle name="Normal 3 3 2 3 3 2 8" xfId="16515"/>
    <cellStyle name="Normal 3 3 2 3 3 3" xfId="16516"/>
    <cellStyle name="Normal 3 3 2 3 3 3 2" xfId="16517"/>
    <cellStyle name="Normal 3 3 2 3 3 3 3" xfId="16518"/>
    <cellStyle name="Normal 3 3 2 3 3 3 4" xfId="16519"/>
    <cellStyle name="Normal 3 3 2 3 3 3 5" xfId="16520"/>
    <cellStyle name="Normal 3 3 2 3 3 3 6" xfId="16521"/>
    <cellStyle name="Normal 3 3 2 3 3 4" xfId="16522"/>
    <cellStyle name="Normal 3 3 2 3 3 5" xfId="16523"/>
    <cellStyle name="Normal 3 3 2 3 3 6" xfId="16524"/>
    <cellStyle name="Normal 3 3 2 3 3 7" xfId="16525"/>
    <cellStyle name="Normal 3 3 2 3 3 8" xfId="16526"/>
    <cellStyle name="Normal 3 3 2 3 4" xfId="16527"/>
    <cellStyle name="Normal 3 3 2 3 4 2" xfId="16528"/>
    <cellStyle name="Normal 3 3 2 3 4 2 2" xfId="16529"/>
    <cellStyle name="Normal 3 3 2 3 4 2 2 2" xfId="16530"/>
    <cellStyle name="Normal 3 3 2 3 4 2 2 3" xfId="16531"/>
    <cellStyle name="Normal 3 3 2 3 4 2 2 4" xfId="16532"/>
    <cellStyle name="Normal 3 3 2 3 4 2 2 5" xfId="16533"/>
    <cellStyle name="Normal 3 3 2 3 4 2 2 6" xfId="16534"/>
    <cellStyle name="Normal 3 3 2 3 4 2 3" xfId="16535"/>
    <cellStyle name="Normal 3 3 2 3 4 2 3 2" xfId="16536"/>
    <cellStyle name="Normal 3 3 2 3 4 2 4" xfId="16537"/>
    <cellStyle name="Normal 3 3 2 3 4 2 5" xfId="16538"/>
    <cellStyle name="Normal 3 3 2 3 4 2 6" xfId="16539"/>
    <cellStyle name="Normal 3 3 2 3 4 2 7" xfId="16540"/>
    <cellStyle name="Normal 3 3 2 3 4 2 8" xfId="16541"/>
    <cellStyle name="Normal 3 3 2 3 4 3" xfId="16542"/>
    <cellStyle name="Normal 3 3 2 3 4 3 2" xfId="16543"/>
    <cellStyle name="Normal 3 3 2 3 4 3 3" xfId="16544"/>
    <cellStyle name="Normal 3 3 2 3 4 3 4" xfId="16545"/>
    <cellStyle name="Normal 3 3 2 3 4 3 5" xfId="16546"/>
    <cellStyle name="Normal 3 3 2 3 4 3 6" xfId="16547"/>
    <cellStyle name="Normal 3 3 2 3 4 4" xfId="16548"/>
    <cellStyle name="Normal 3 3 2 3 4 5" xfId="16549"/>
    <cellStyle name="Normal 3 3 2 3 4 6" xfId="16550"/>
    <cellStyle name="Normal 3 3 2 3 4 7" xfId="16551"/>
    <cellStyle name="Normal 3 3 2 3 4 8" xfId="16552"/>
    <cellStyle name="Normal 3 3 2 3 5" xfId="16553"/>
    <cellStyle name="Normal 3 3 2 3 5 2" xfId="16554"/>
    <cellStyle name="Normal 3 3 2 3 5 2 2" xfId="16555"/>
    <cellStyle name="Normal 3 3 2 3 5 2 2 2" xfId="16556"/>
    <cellStyle name="Normal 3 3 2 3 5 2 2 3" xfId="16557"/>
    <cellStyle name="Normal 3 3 2 3 5 2 2 4" xfId="16558"/>
    <cellStyle name="Normal 3 3 2 3 5 2 2 5" xfId="16559"/>
    <cellStyle name="Normal 3 3 2 3 5 2 2 6" xfId="16560"/>
    <cellStyle name="Normal 3 3 2 3 5 2 3" xfId="16561"/>
    <cellStyle name="Normal 3 3 2 3 5 2 3 2" xfId="16562"/>
    <cellStyle name="Normal 3 3 2 3 5 2 4" xfId="16563"/>
    <cellStyle name="Normal 3 3 2 3 5 2 5" xfId="16564"/>
    <cellStyle name="Normal 3 3 2 3 5 2 6" xfId="16565"/>
    <cellStyle name="Normal 3 3 2 3 5 2 7" xfId="16566"/>
    <cellStyle name="Normal 3 3 2 3 5 2 8" xfId="16567"/>
    <cellStyle name="Normal 3 3 2 3 5 3" xfId="16568"/>
    <cellStyle name="Normal 3 3 2 3 5 3 2" xfId="16569"/>
    <cellStyle name="Normal 3 3 2 3 5 3 3" xfId="16570"/>
    <cellStyle name="Normal 3 3 2 3 5 3 4" xfId="16571"/>
    <cellStyle name="Normal 3 3 2 3 5 3 5" xfId="16572"/>
    <cellStyle name="Normal 3 3 2 3 5 3 6" xfId="16573"/>
    <cellStyle name="Normal 3 3 2 3 5 4" xfId="16574"/>
    <cellStyle name="Normal 3 3 2 3 5 5" xfId="16575"/>
    <cellStyle name="Normal 3 3 2 3 5 6" xfId="16576"/>
    <cellStyle name="Normal 3 3 2 3 5 7" xfId="16577"/>
    <cellStyle name="Normal 3 3 2 3 5 8" xfId="16578"/>
    <cellStyle name="Normal 3 3 2 3 6" xfId="16579"/>
    <cellStyle name="Normal 3 3 2 3 6 2" xfId="16580"/>
    <cellStyle name="Normal 3 3 2 3 6 2 2" xfId="16581"/>
    <cellStyle name="Normal 3 3 2 3 6 2 2 2" xfId="16582"/>
    <cellStyle name="Normal 3 3 2 3 6 2 2 3" xfId="16583"/>
    <cellStyle name="Normal 3 3 2 3 6 2 2 4" xfId="16584"/>
    <cellStyle name="Normal 3 3 2 3 6 2 2 5" xfId="16585"/>
    <cellStyle name="Normal 3 3 2 3 6 2 2 6" xfId="16586"/>
    <cellStyle name="Normal 3 3 2 3 6 2 3" xfId="16587"/>
    <cellStyle name="Normal 3 3 2 3 6 2 3 2" xfId="16588"/>
    <cellStyle name="Normal 3 3 2 3 6 2 4" xfId="16589"/>
    <cellStyle name="Normal 3 3 2 3 6 2 5" xfId="16590"/>
    <cellStyle name="Normal 3 3 2 3 6 2 6" xfId="16591"/>
    <cellStyle name="Normal 3 3 2 3 6 2 7" xfId="16592"/>
    <cellStyle name="Normal 3 3 2 3 6 2 8" xfId="16593"/>
    <cellStyle name="Normal 3 3 2 3 6 3" xfId="16594"/>
    <cellStyle name="Normal 3 3 2 3 6 3 2" xfId="16595"/>
    <cellStyle name="Normal 3 3 2 3 6 3 3" xfId="16596"/>
    <cellStyle name="Normal 3 3 2 3 6 3 4" xfId="16597"/>
    <cellStyle name="Normal 3 3 2 3 6 3 5" xfId="16598"/>
    <cellStyle name="Normal 3 3 2 3 6 3 6" xfId="16599"/>
    <cellStyle name="Normal 3 3 2 3 6 4" xfId="16600"/>
    <cellStyle name="Normal 3 3 2 3 6 5" xfId="16601"/>
    <cellStyle name="Normal 3 3 2 3 6 6" xfId="16602"/>
    <cellStyle name="Normal 3 3 2 3 6 7" xfId="16603"/>
    <cellStyle name="Normal 3 3 2 3 6 8" xfId="16604"/>
    <cellStyle name="Normal 3 3 2 3 7" xfId="16605"/>
    <cellStyle name="Normal 3 3 2 3 7 2" xfId="16606"/>
    <cellStyle name="Normal 3 3 2 3 7 2 2" xfId="16607"/>
    <cellStyle name="Normal 3 3 2 3 7 2 3" xfId="16608"/>
    <cellStyle name="Normal 3 3 2 3 7 2 4" xfId="16609"/>
    <cellStyle name="Normal 3 3 2 3 7 2 5" xfId="16610"/>
    <cellStyle name="Normal 3 3 2 3 7 2 6" xfId="16611"/>
    <cellStyle name="Normal 3 3 2 3 7 3" xfId="16612"/>
    <cellStyle name="Normal 3 3 2 3 7 3 2" xfId="16613"/>
    <cellStyle name="Normal 3 3 2 3 7 4" xfId="16614"/>
    <cellStyle name="Normal 3 3 2 3 7 5" xfId="16615"/>
    <cellStyle name="Normal 3 3 2 3 7 6" xfId="16616"/>
    <cellStyle name="Normal 3 3 2 3 7 7" xfId="16617"/>
    <cellStyle name="Normal 3 3 2 3 7 8" xfId="16618"/>
    <cellStyle name="Normal 3 3 2 3 8" xfId="16619"/>
    <cellStyle name="Normal 3 3 2 3 8 2" xfId="16620"/>
    <cellStyle name="Normal 3 3 2 3 8 3" xfId="16621"/>
    <cellStyle name="Normal 3 3 2 3 8 4" xfId="16622"/>
    <cellStyle name="Normal 3 3 2 3 8 5" xfId="16623"/>
    <cellStyle name="Normal 3 3 2 3 8 6" xfId="16624"/>
    <cellStyle name="Normal 3 3 2 3 9" xfId="16625"/>
    <cellStyle name="Normal 3 3 2 4" xfId="16626"/>
    <cellStyle name="Normal 3 3 2 4 10" xfId="16627"/>
    <cellStyle name="Normal 3 3 2 4 11" xfId="16628"/>
    <cellStyle name="Normal 3 3 2 4 12" xfId="16629"/>
    <cellStyle name="Normal 3 3 2 4 13" xfId="16630"/>
    <cellStyle name="Normal 3 3 2 4 2" xfId="16631"/>
    <cellStyle name="Normal 3 3 2 4 2 10" xfId="16632"/>
    <cellStyle name="Normal 3 3 2 4 2 11" xfId="16633"/>
    <cellStyle name="Normal 3 3 2 4 2 12" xfId="16634"/>
    <cellStyle name="Normal 3 3 2 4 2 2" xfId="16635"/>
    <cellStyle name="Normal 3 3 2 4 2 2 2" xfId="16636"/>
    <cellStyle name="Normal 3 3 2 4 2 2 2 2" xfId="16637"/>
    <cellStyle name="Normal 3 3 2 4 2 2 2 2 2" xfId="16638"/>
    <cellStyle name="Normal 3 3 2 4 2 2 2 2 3" xfId="16639"/>
    <cellStyle name="Normal 3 3 2 4 2 2 2 2 4" xfId="16640"/>
    <cellStyle name="Normal 3 3 2 4 2 2 2 2 5" xfId="16641"/>
    <cellStyle name="Normal 3 3 2 4 2 2 2 2 6" xfId="16642"/>
    <cellStyle name="Normal 3 3 2 4 2 2 2 3" xfId="16643"/>
    <cellStyle name="Normal 3 3 2 4 2 2 2 3 2" xfId="16644"/>
    <cellStyle name="Normal 3 3 2 4 2 2 2 4" xfId="16645"/>
    <cellStyle name="Normal 3 3 2 4 2 2 2 5" xfId="16646"/>
    <cellStyle name="Normal 3 3 2 4 2 2 2 6" xfId="16647"/>
    <cellStyle name="Normal 3 3 2 4 2 2 2 7" xfId="16648"/>
    <cellStyle name="Normal 3 3 2 4 2 2 2 8" xfId="16649"/>
    <cellStyle name="Normal 3 3 2 4 2 2 3" xfId="16650"/>
    <cellStyle name="Normal 3 3 2 4 2 2 3 2" xfId="16651"/>
    <cellStyle name="Normal 3 3 2 4 2 2 3 3" xfId="16652"/>
    <cellStyle name="Normal 3 3 2 4 2 2 3 4" xfId="16653"/>
    <cellStyle name="Normal 3 3 2 4 2 2 3 5" xfId="16654"/>
    <cellStyle name="Normal 3 3 2 4 2 2 3 6" xfId="16655"/>
    <cellStyle name="Normal 3 3 2 4 2 2 4" xfId="16656"/>
    <cellStyle name="Normal 3 3 2 4 2 2 5" xfId="16657"/>
    <cellStyle name="Normal 3 3 2 4 2 2 6" xfId="16658"/>
    <cellStyle name="Normal 3 3 2 4 2 2 7" xfId="16659"/>
    <cellStyle name="Normal 3 3 2 4 2 2 8" xfId="16660"/>
    <cellStyle name="Normal 3 3 2 4 2 3" xfId="16661"/>
    <cellStyle name="Normal 3 3 2 4 2 3 2" xfId="16662"/>
    <cellStyle name="Normal 3 3 2 4 2 3 2 2" xfId="16663"/>
    <cellStyle name="Normal 3 3 2 4 2 3 2 2 2" xfId="16664"/>
    <cellStyle name="Normal 3 3 2 4 2 3 2 2 3" xfId="16665"/>
    <cellStyle name="Normal 3 3 2 4 2 3 2 2 4" xfId="16666"/>
    <cellStyle name="Normal 3 3 2 4 2 3 2 2 5" xfId="16667"/>
    <cellStyle name="Normal 3 3 2 4 2 3 2 2 6" xfId="16668"/>
    <cellStyle name="Normal 3 3 2 4 2 3 2 3" xfId="16669"/>
    <cellStyle name="Normal 3 3 2 4 2 3 2 3 2" xfId="16670"/>
    <cellStyle name="Normal 3 3 2 4 2 3 2 4" xfId="16671"/>
    <cellStyle name="Normal 3 3 2 4 2 3 2 5" xfId="16672"/>
    <cellStyle name="Normal 3 3 2 4 2 3 2 6" xfId="16673"/>
    <cellStyle name="Normal 3 3 2 4 2 3 2 7" xfId="16674"/>
    <cellStyle name="Normal 3 3 2 4 2 3 2 8" xfId="16675"/>
    <cellStyle name="Normal 3 3 2 4 2 3 3" xfId="16676"/>
    <cellStyle name="Normal 3 3 2 4 2 3 3 2" xfId="16677"/>
    <cellStyle name="Normal 3 3 2 4 2 3 3 3" xfId="16678"/>
    <cellStyle name="Normal 3 3 2 4 2 3 3 4" xfId="16679"/>
    <cellStyle name="Normal 3 3 2 4 2 3 3 5" xfId="16680"/>
    <cellStyle name="Normal 3 3 2 4 2 3 3 6" xfId="16681"/>
    <cellStyle name="Normal 3 3 2 4 2 3 4" xfId="16682"/>
    <cellStyle name="Normal 3 3 2 4 2 3 5" xfId="16683"/>
    <cellStyle name="Normal 3 3 2 4 2 3 6" xfId="16684"/>
    <cellStyle name="Normal 3 3 2 4 2 3 7" xfId="16685"/>
    <cellStyle name="Normal 3 3 2 4 2 3 8" xfId="16686"/>
    <cellStyle name="Normal 3 3 2 4 2 4" xfId="16687"/>
    <cellStyle name="Normal 3 3 2 4 2 4 2" xfId="16688"/>
    <cellStyle name="Normal 3 3 2 4 2 4 2 2" xfId="16689"/>
    <cellStyle name="Normal 3 3 2 4 2 4 2 2 2" xfId="16690"/>
    <cellStyle name="Normal 3 3 2 4 2 4 2 2 3" xfId="16691"/>
    <cellStyle name="Normal 3 3 2 4 2 4 2 2 4" xfId="16692"/>
    <cellStyle name="Normal 3 3 2 4 2 4 2 2 5" xfId="16693"/>
    <cellStyle name="Normal 3 3 2 4 2 4 2 2 6" xfId="16694"/>
    <cellStyle name="Normal 3 3 2 4 2 4 2 3" xfId="16695"/>
    <cellStyle name="Normal 3 3 2 4 2 4 2 3 2" xfId="16696"/>
    <cellStyle name="Normal 3 3 2 4 2 4 2 4" xfId="16697"/>
    <cellStyle name="Normal 3 3 2 4 2 4 2 5" xfId="16698"/>
    <cellStyle name="Normal 3 3 2 4 2 4 2 6" xfId="16699"/>
    <cellStyle name="Normal 3 3 2 4 2 4 2 7" xfId="16700"/>
    <cellStyle name="Normal 3 3 2 4 2 4 2 8" xfId="16701"/>
    <cellStyle name="Normal 3 3 2 4 2 4 3" xfId="16702"/>
    <cellStyle name="Normal 3 3 2 4 2 4 3 2" xfId="16703"/>
    <cellStyle name="Normal 3 3 2 4 2 4 3 3" xfId="16704"/>
    <cellStyle name="Normal 3 3 2 4 2 4 3 4" xfId="16705"/>
    <cellStyle name="Normal 3 3 2 4 2 4 3 5" xfId="16706"/>
    <cellStyle name="Normal 3 3 2 4 2 4 3 6" xfId="16707"/>
    <cellStyle name="Normal 3 3 2 4 2 4 4" xfId="16708"/>
    <cellStyle name="Normal 3 3 2 4 2 4 5" xfId="16709"/>
    <cellStyle name="Normal 3 3 2 4 2 4 6" xfId="16710"/>
    <cellStyle name="Normal 3 3 2 4 2 4 7" xfId="16711"/>
    <cellStyle name="Normal 3 3 2 4 2 4 8" xfId="16712"/>
    <cellStyle name="Normal 3 3 2 4 2 5" xfId="16713"/>
    <cellStyle name="Normal 3 3 2 4 2 5 2" xfId="16714"/>
    <cellStyle name="Normal 3 3 2 4 2 5 2 2" xfId="16715"/>
    <cellStyle name="Normal 3 3 2 4 2 5 2 2 2" xfId="16716"/>
    <cellStyle name="Normal 3 3 2 4 2 5 2 2 3" xfId="16717"/>
    <cellStyle name="Normal 3 3 2 4 2 5 2 2 4" xfId="16718"/>
    <cellStyle name="Normal 3 3 2 4 2 5 2 2 5" xfId="16719"/>
    <cellStyle name="Normal 3 3 2 4 2 5 2 2 6" xfId="16720"/>
    <cellStyle name="Normal 3 3 2 4 2 5 2 3" xfId="16721"/>
    <cellStyle name="Normal 3 3 2 4 2 5 2 3 2" xfId="16722"/>
    <cellStyle name="Normal 3 3 2 4 2 5 2 4" xfId="16723"/>
    <cellStyle name="Normal 3 3 2 4 2 5 2 5" xfId="16724"/>
    <cellStyle name="Normal 3 3 2 4 2 5 2 6" xfId="16725"/>
    <cellStyle name="Normal 3 3 2 4 2 5 2 7" xfId="16726"/>
    <cellStyle name="Normal 3 3 2 4 2 5 2 8" xfId="16727"/>
    <cellStyle name="Normal 3 3 2 4 2 5 3" xfId="16728"/>
    <cellStyle name="Normal 3 3 2 4 2 5 3 2" xfId="16729"/>
    <cellStyle name="Normal 3 3 2 4 2 5 3 3" xfId="16730"/>
    <cellStyle name="Normal 3 3 2 4 2 5 3 4" xfId="16731"/>
    <cellStyle name="Normal 3 3 2 4 2 5 3 5" xfId="16732"/>
    <cellStyle name="Normal 3 3 2 4 2 5 3 6" xfId="16733"/>
    <cellStyle name="Normal 3 3 2 4 2 5 4" xfId="16734"/>
    <cellStyle name="Normal 3 3 2 4 2 5 5" xfId="16735"/>
    <cellStyle name="Normal 3 3 2 4 2 5 6" xfId="16736"/>
    <cellStyle name="Normal 3 3 2 4 2 5 7" xfId="16737"/>
    <cellStyle name="Normal 3 3 2 4 2 5 8" xfId="16738"/>
    <cellStyle name="Normal 3 3 2 4 2 6" xfId="16739"/>
    <cellStyle name="Normal 3 3 2 4 2 6 2" xfId="16740"/>
    <cellStyle name="Normal 3 3 2 4 2 6 2 2" xfId="16741"/>
    <cellStyle name="Normal 3 3 2 4 2 6 2 3" xfId="16742"/>
    <cellStyle name="Normal 3 3 2 4 2 6 2 4" xfId="16743"/>
    <cellStyle name="Normal 3 3 2 4 2 6 2 5" xfId="16744"/>
    <cellStyle name="Normal 3 3 2 4 2 6 2 6" xfId="16745"/>
    <cellStyle name="Normal 3 3 2 4 2 6 3" xfId="16746"/>
    <cellStyle name="Normal 3 3 2 4 2 6 3 2" xfId="16747"/>
    <cellStyle name="Normal 3 3 2 4 2 6 4" xfId="16748"/>
    <cellStyle name="Normal 3 3 2 4 2 6 5" xfId="16749"/>
    <cellStyle name="Normal 3 3 2 4 2 6 6" xfId="16750"/>
    <cellStyle name="Normal 3 3 2 4 2 6 7" xfId="16751"/>
    <cellStyle name="Normal 3 3 2 4 2 6 8" xfId="16752"/>
    <cellStyle name="Normal 3 3 2 4 2 7" xfId="16753"/>
    <cellStyle name="Normal 3 3 2 4 2 7 2" xfId="16754"/>
    <cellStyle name="Normal 3 3 2 4 2 7 3" xfId="16755"/>
    <cellStyle name="Normal 3 3 2 4 2 7 4" xfId="16756"/>
    <cellStyle name="Normal 3 3 2 4 2 7 5" xfId="16757"/>
    <cellStyle name="Normal 3 3 2 4 2 7 6" xfId="16758"/>
    <cellStyle name="Normal 3 3 2 4 2 8" xfId="16759"/>
    <cellStyle name="Normal 3 3 2 4 2 9" xfId="16760"/>
    <cellStyle name="Normal 3 3 2 4 3" xfId="16761"/>
    <cellStyle name="Normal 3 3 2 4 3 2" xfId="16762"/>
    <cellStyle name="Normal 3 3 2 4 3 2 2" xfId="16763"/>
    <cellStyle name="Normal 3 3 2 4 3 2 2 2" xfId="16764"/>
    <cellStyle name="Normal 3 3 2 4 3 2 2 3" xfId="16765"/>
    <cellStyle name="Normal 3 3 2 4 3 2 2 4" xfId="16766"/>
    <cellStyle name="Normal 3 3 2 4 3 2 2 5" xfId="16767"/>
    <cellStyle name="Normal 3 3 2 4 3 2 2 6" xfId="16768"/>
    <cellStyle name="Normal 3 3 2 4 3 2 3" xfId="16769"/>
    <cellStyle name="Normal 3 3 2 4 3 2 3 2" xfId="16770"/>
    <cellStyle name="Normal 3 3 2 4 3 2 4" xfId="16771"/>
    <cellStyle name="Normal 3 3 2 4 3 2 5" xfId="16772"/>
    <cellStyle name="Normal 3 3 2 4 3 2 6" xfId="16773"/>
    <cellStyle name="Normal 3 3 2 4 3 2 7" xfId="16774"/>
    <cellStyle name="Normal 3 3 2 4 3 2 8" xfId="16775"/>
    <cellStyle name="Normal 3 3 2 4 3 3" xfId="16776"/>
    <cellStyle name="Normal 3 3 2 4 3 3 2" xfId="16777"/>
    <cellStyle name="Normal 3 3 2 4 3 3 3" xfId="16778"/>
    <cellStyle name="Normal 3 3 2 4 3 3 4" xfId="16779"/>
    <cellStyle name="Normal 3 3 2 4 3 3 5" xfId="16780"/>
    <cellStyle name="Normal 3 3 2 4 3 3 6" xfId="16781"/>
    <cellStyle name="Normal 3 3 2 4 3 4" xfId="16782"/>
    <cellStyle name="Normal 3 3 2 4 3 5" xfId="16783"/>
    <cellStyle name="Normal 3 3 2 4 3 6" xfId="16784"/>
    <cellStyle name="Normal 3 3 2 4 3 7" xfId="16785"/>
    <cellStyle name="Normal 3 3 2 4 3 8" xfId="16786"/>
    <cellStyle name="Normal 3 3 2 4 4" xfId="16787"/>
    <cellStyle name="Normal 3 3 2 4 4 2" xfId="16788"/>
    <cellStyle name="Normal 3 3 2 4 4 2 2" xfId="16789"/>
    <cellStyle name="Normal 3 3 2 4 4 2 2 2" xfId="16790"/>
    <cellStyle name="Normal 3 3 2 4 4 2 2 3" xfId="16791"/>
    <cellStyle name="Normal 3 3 2 4 4 2 2 4" xfId="16792"/>
    <cellStyle name="Normal 3 3 2 4 4 2 2 5" xfId="16793"/>
    <cellStyle name="Normal 3 3 2 4 4 2 2 6" xfId="16794"/>
    <cellStyle name="Normal 3 3 2 4 4 2 3" xfId="16795"/>
    <cellStyle name="Normal 3 3 2 4 4 2 3 2" xfId="16796"/>
    <cellStyle name="Normal 3 3 2 4 4 2 4" xfId="16797"/>
    <cellStyle name="Normal 3 3 2 4 4 2 5" xfId="16798"/>
    <cellStyle name="Normal 3 3 2 4 4 2 6" xfId="16799"/>
    <cellStyle name="Normal 3 3 2 4 4 2 7" xfId="16800"/>
    <cellStyle name="Normal 3 3 2 4 4 2 8" xfId="16801"/>
    <cellStyle name="Normal 3 3 2 4 4 3" xfId="16802"/>
    <cellStyle name="Normal 3 3 2 4 4 3 2" xfId="16803"/>
    <cellStyle name="Normal 3 3 2 4 4 3 3" xfId="16804"/>
    <cellStyle name="Normal 3 3 2 4 4 3 4" xfId="16805"/>
    <cellStyle name="Normal 3 3 2 4 4 3 5" xfId="16806"/>
    <cellStyle name="Normal 3 3 2 4 4 3 6" xfId="16807"/>
    <cellStyle name="Normal 3 3 2 4 4 4" xfId="16808"/>
    <cellStyle name="Normal 3 3 2 4 4 5" xfId="16809"/>
    <cellStyle name="Normal 3 3 2 4 4 6" xfId="16810"/>
    <cellStyle name="Normal 3 3 2 4 4 7" xfId="16811"/>
    <cellStyle name="Normal 3 3 2 4 4 8" xfId="16812"/>
    <cellStyle name="Normal 3 3 2 4 5" xfId="16813"/>
    <cellStyle name="Normal 3 3 2 4 5 2" xfId="16814"/>
    <cellStyle name="Normal 3 3 2 4 5 2 2" xfId="16815"/>
    <cellStyle name="Normal 3 3 2 4 5 2 2 2" xfId="16816"/>
    <cellStyle name="Normal 3 3 2 4 5 2 2 3" xfId="16817"/>
    <cellStyle name="Normal 3 3 2 4 5 2 2 4" xfId="16818"/>
    <cellStyle name="Normal 3 3 2 4 5 2 2 5" xfId="16819"/>
    <cellStyle name="Normal 3 3 2 4 5 2 2 6" xfId="16820"/>
    <cellStyle name="Normal 3 3 2 4 5 2 3" xfId="16821"/>
    <cellStyle name="Normal 3 3 2 4 5 2 3 2" xfId="16822"/>
    <cellStyle name="Normal 3 3 2 4 5 2 4" xfId="16823"/>
    <cellStyle name="Normal 3 3 2 4 5 2 5" xfId="16824"/>
    <cellStyle name="Normal 3 3 2 4 5 2 6" xfId="16825"/>
    <cellStyle name="Normal 3 3 2 4 5 2 7" xfId="16826"/>
    <cellStyle name="Normal 3 3 2 4 5 2 8" xfId="16827"/>
    <cellStyle name="Normal 3 3 2 4 5 3" xfId="16828"/>
    <cellStyle name="Normal 3 3 2 4 5 3 2" xfId="16829"/>
    <cellStyle name="Normal 3 3 2 4 5 3 3" xfId="16830"/>
    <cellStyle name="Normal 3 3 2 4 5 3 4" xfId="16831"/>
    <cellStyle name="Normal 3 3 2 4 5 3 5" xfId="16832"/>
    <cellStyle name="Normal 3 3 2 4 5 3 6" xfId="16833"/>
    <cellStyle name="Normal 3 3 2 4 5 4" xfId="16834"/>
    <cellStyle name="Normal 3 3 2 4 5 5" xfId="16835"/>
    <cellStyle name="Normal 3 3 2 4 5 6" xfId="16836"/>
    <cellStyle name="Normal 3 3 2 4 5 7" xfId="16837"/>
    <cellStyle name="Normal 3 3 2 4 5 8" xfId="16838"/>
    <cellStyle name="Normal 3 3 2 4 6" xfId="16839"/>
    <cellStyle name="Normal 3 3 2 4 6 2" xfId="16840"/>
    <cellStyle name="Normal 3 3 2 4 6 2 2" xfId="16841"/>
    <cellStyle name="Normal 3 3 2 4 6 2 2 2" xfId="16842"/>
    <cellStyle name="Normal 3 3 2 4 6 2 2 3" xfId="16843"/>
    <cellStyle name="Normal 3 3 2 4 6 2 2 4" xfId="16844"/>
    <cellStyle name="Normal 3 3 2 4 6 2 2 5" xfId="16845"/>
    <cellStyle name="Normal 3 3 2 4 6 2 2 6" xfId="16846"/>
    <cellStyle name="Normal 3 3 2 4 6 2 3" xfId="16847"/>
    <cellStyle name="Normal 3 3 2 4 6 2 3 2" xfId="16848"/>
    <cellStyle name="Normal 3 3 2 4 6 2 4" xfId="16849"/>
    <cellStyle name="Normal 3 3 2 4 6 2 5" xfId="16850"/>
    <cellStyle name="Normal 3 3 2 4 6 2 6" xfId="16851"/>
    <cellStyle name="Normal 3 3 2 4 6 2 7" xfId="16852"/>
    <cellStyle name="Normal 3 3 2 4 6 2 8" xfId="16853"/>
    <cellStyle name="Normal 3 3 2 4 6 3" xfId="16854"/>
    <cellStyle name="Normal 3 3 2 4 6 3 2" xfId="16855"/>
    <cellStyle name="Normal 3 3 2 4 6 3 3" xfId="16856"/>
    <cellStyle name="Normal 3 3 2 4 6 3 4" xfId="16857"/>
    <cellStyle name="Normal 3 3 2 4 6 3 5" xfId="16858"/>
    <cellStyle name="Normal 3 3 2 4 6 3 6" xfId="16859"/>
    <cellStyle name="Normal 3 3 2 4 6 4" xfId="16860"/>
    <cellStyle name="Normal 3 3 2 4 6 5" xfId="16861"/>
    <cellStyle name="Normal 3 3 2 4 6 6" xfId="16862"/>
    <cellStyle name="Normal 3 3 2 4 6 7" xfId="16863"/>
    <cellStyle name="Normal 3 3 2 4 6 8" xfId="16864"/>
    <cellStyle name="Normal 3 3 2 4 7" xfId="16865"/>
    <cellStyle name="Normal 3 3 2 4 7 2" xfId="16866"/>
    <cellStyle name="Normal 3 3 2 4 7 2 2" xfId="16867"/>
    <cellStyle name="Normal 3 3 2 4 7 2 3" xfId="16868"/>
    <cellStyle name="Normal 3 3 2 4 7 2 4" xfId="16869"/>
    <cellStyle name="Normal 3 3 2 4 7 2 5" xfId="16870"/>
    <cellStyle name="Normal 3 3 2 4 7 2 6" xfId="16871"/>
    <cellStyle name="Normal 3 3 2 4 7 3" xfId="16872"/>
    <cellStyle name="Normal 3 3 2 4 7 3 2" xfId="16873"/>
    <cellStyle name="Normal 3 3 2 4 7 4" xfId="16874"/>
    <cellStyle name="Normal 3 3 2 4 7 5" xfId="16875"/>
    <cellStyle name="Normal 3 3 2 4 7 6" xfId="16876"/>
    <cellStyle name="Normal 3 3 2 4 7 7" xfId="16877"/>
    <cellStyle name="Normal 3 3 2 4 7 8" xfId="16878"/>
    <cellStyle name="Normal 3 3 2 4 8" xfId="16879"/>
    <cellStyle name="Normal 3 3 2 4 8 2" xfId="16880"/>
    <cellStyle name="Normal 3 3 2 4 8 3" xfId="16881"/>
    <cellStyle name="Normal 3 3 2 4 8 4" xfId="16882"/>
    <cellStyle name="Normal 3 3 2 4 8 5" xfId="16883"/>
    <cellStyle name="Normal 3 3 2 4 8 6" xfId="16884"/>
    <cellStyle name="Normal 3 3 2 4 9" xfId="16885"/>
    <cellStyle name="Normal 3 3 2 5" xfId="16886"/>
    <cellStyle name="Normal 3 3 2 5 10" xfId="16887"/>
    <cellStyle name="Normal 3 3 2 5 11" xfId="16888"/>
    <cellStyle name="Normal 3 3 2 5 12" xfId="16889"/>
    <cellStyle name="Normal 3 3 2 5 2" xfId="16890"/>
    <cellStyle name="Normal 3 3 2 5 2 2" xfId="16891"/>
    <cellStyle name="Normal 3 3 2 5 2 2 2" xfId="16892"/>
    <cellStyle name="Normal 3 3 2 5 2 2 2 2" xfId="16893"/>
    <cellStyle name="Normal 3 3 2 5 2 2 2 3" xfId="16894"/>
    <cellStyle name="Normal 3 3 2 5 2 2 2 4" xfId="16895"/>
    <cellStyle name="Normal 3 3 2 5 2 2 2 5" xfId="16896"/>
    <cellStyle name="Normal 3 3 2 5 2 2 2 6" xfId="16897"/>
    <cellStyle name="Normal 3 3 2 5 2 2 3" xfId="16898"/>
    <cellStyle name="Normal 3 3 2 5 2 2 3 2" xfId="16899"/>
    <cellStyle name="Normal 3 3 2 5 2 2 4" xfId="16900"/>
    <cellStyle name="Normal 3 3 2 5 2 2 5" xfId="16901"/>
    <cellStyle name="Normal 3 3 2 5 2 2 6" xfId="16902"/>
    <cellStyle name="Normal 3 3 2 5 2 2 7" xfId="16903"/>
    <cellStyle name="Normal 3 3 2 5 2 2 8" xfId="16904"/>
    <cellStyle name="Normal 3 3 2 5 2 3" xfId="16905"/>
    <cellStyle name="Normal 3 3 2 5 2 3 2" xfId="16906"/>
    <cellStyle name="Normal 3 3 2 5 2 3 3" xfId="16907"/>
    <cellStyle name="Normal 3 3 2 5 2 3 4" xfId="16908"/>
    <cellStyle name="Normal 3 3 2 5 2 3 5" xfId="16909"/>
    <cellStyle name="Normal 3 3 2 5 2 3 6" xfId="16910"/>
    <cellStyle name="Normal 3 3 2 5 2 4" xfId="16911"/>
    <cellStyle name="Normal 3 3 2 5 2 5" xfId="16912"/>
    <cellStyle name="Normal 3 3 2 5 2 6" xfId="16913"/>
    <cellStyle name="Normal 3 3 2 5 2 7" xfId="16914"/>
    <cellStyle name="Normal 3 3 2 5 2 8" xfId="16915"/>
    <cellStyle name="Normal 3 3 2 5 3" xfId="16916"/>
    <cellStyle name="Normal 3 3 2 5 3 2" xfId="16917"/>
    <cellStyle name="Normal 3 3 2 5 3 2 2" xfId="16918"/>
    <cellStyle name="Normal 3 3 2 5 3 2 2 2" xfId="16919"/>
    <cellStyle name="Normal 3 3 2 5 3 2 2 3" xfId="16920"/>
    <cellStyle name="Normal 3 3 2 5 3 2 2 4" xfId="16921"/>
    <cellStyle name="Normal 3 3 2 5 3 2 2 5" xfId="16922"/>
    <cellStyle name="Normal 3 3 2 5 3 2 2 6" xfId="16923"/>
    <cellStyle name="Normal 3 3 2 5 3 2 3" xfId="16924"/>
    <cellStyle name="Normal 3 3 2 5 3 2 3 2" xfId="16925"/>
    <cellStyle name="Normal 3 3 2 5 3 2 4" xfId="16926"/>
    <cellStyle name="Normal 3 3 2 5 3 2 5" xfId="16927"/>
    <cellStyle name="Normal 3 3 2 5 3 2 6" xfId="16928"/>
    <cellStyle name="Normal 3 3 2 5 3 2 7" xfId="16929"/>
    <cellStyle name="Normal 3 3 2 5 3 2 8" xfId="16930"/>
    <cellStyle name="Normal 3 3 2 5 3 3" xfId="16931"/>
    <cellStyle name="Normal 3 3 2 5 3 3 2" xfId="16932"/>
    <cellStyle name="Normal 3 3 2 5 3 3 3" xfId="16933"/>
    <cellStyle name="Normal 3 3 2 5 3 3 4" xfId="16934"/>
    <cellStyle name="Normal 3 3 2 5 3 3 5" xfId="16935"/>
    <cellStyle name="Normal 3 3 2 5 3 3 6" xfId="16936"/>
    <cellStyle name="Normal 3 3 2 5 3 4" xfId="16937"/>
    <cellStyle name="Normal 3 3 2 5 3 5" xfId="16938"/>
    <cellStyle name="Normal 3 3 2 5 3 6" xfId="16939"/>
    <cellStyle name="Normal 3 3 2 5 3 7" xfId="16940"/>
    <cellStyle name="Normal 3 3 2 5 3 8" xfId="16941"/>
    <cellStyle name="Normal 3 3 2 5 4" xfId="16942"/>
    <cellStyle name="Normal 3 3 2 5 4 2" xfId="16943"/>
    <cellStyle name="Normal 3 3 2 5 4 2 2" xfId="16944"/>
    <cellStyle name="Normal 3 3 2 5 4 2 2 2" xfId="16945"/>
    <cellStyle name="Normal 3 3 2 5 4 2 2 3" xfId="16946"/>
    <cellStyle name="Normal 3 3 2 5 4 2 2 4" xfId="16947"/>
    <cellStyle name="Normal 3 3 2 5 4 2 2 5" xfId="16948"/>
    <cellStyle name="Normal 3 3 2 5 4 2 2 6" xfId="16949"/>
    <cellStyle name="Normal 3 3 2 5 4 2 3" xfId="16950"/>
    <cellStyle name="Normal 3 3 2 5 4 2 3 2" xfId="16951"/>
    <cellStyle name="Normal 3 3 2 5 4 2 4" xfId="16952"/>
    <cellStyle name="Normal 3 3 2 5 4 2 5" xfId="16953"/>
    <cellStyle name="Normal 3 3 2 5 4 2 6" xfId="16954"/>
    <cellStyle name="Normal 3 3 2 5 4 2 7" xfId="16955"/>
    <cellStyle name="Normal 3 3 2 5 4 2 8" xfId="16956"/>
    <cellStyle name="Normal 3 3 2 5 4 3" xfId="16957"/>
    <cellStyle name="Normal 3 3 2 5 4 3 2" xfId="16958"/>
    <cellStyle name="Normal 3 3 2 5 4 3 3" xfId="16959"/>
    <cellStyle name="Normal 3 3 2 5 4 3 4" xfId="16960"/>
    <cellStyle name="Normal 3 3 2 5 4 3 5" xfId="16961"/>
    <cellStyle name="Normal 3 3 2 5 4 3 6" xfId="16962"/>
    <cellStyle name="Normal 3 3 2 5 4 4" xfId="16963"/>
    <cellStyle name="Normal 3 3 2 5 4 5" xfId="16964"/>
    <cellStyle name="Normal 3 3 2 5 4 6" xfId="16965"/>
    <cellStyle name="Normal 3 3 2 5 4 7" xfId="16966"/>
    <cellStyle name="Normal 3 3 2 5 4 8" xfId="16967"/>
    <cellStyle name="Normal 3 3 2 5 5" xfId="16968"/>
    <cellStyle name="Normal 3 3 2 5 5 2" xfId="16969"/>
    <cellStyle name="Normal 3 3 2 5 5 2 2" xfId="16970"/>
    <cellStyle name="Normal 3 3 2 5 5 2 2 2" xfId="16971"/>
    <cellStyle name="Normal 3 3 2 5 5 2 2 3" xfId="16972"/>
    <cellStyle name="Normal 3 3 2 5 5 2 2 4" xfId="16973"/>
    <cellStyle name="Normal 3 3 2 5 5 2 2 5" xfId="16974"/>
    <cellStyle name="Normal 3 3 2 5 5 2 2 6" xfId="16975"/>
    <cellStyle name="Normal 3 3 2 5 5 2 3" xfId="16976"/>
    <cellStyle name="Normal 3 3 2 5 5 2 3 2" xfId="16977"/>
    <cellStyle name="Normal 3 3 2 5 5 2 4" xfId="16978"/>
    <cellStyle name="Normal 3 3 2 5 5 2 5" xfId="16979"/>
    <cellStyle name="Normal 3 3 2 5 5 2 6" xfId="16980"/>
    <cellStyle name="Normal 3 3 2 5 5 2 7" xfId="16981"/>
    <cellStyle name="Normal 3 3 2 5 5 2 8" xfId="16982"/>
    <cellStyle name="Normal 3 3 2 5 5 3" xfId="16983"/>
    <cellStyle name="Normal 3 3 2 5 5 3 2" xfId="16984"/>
    <cellStyle name="Normal 3 3 2 5 5 3 3" xfId="16985"/>
    <cellStyle name="Normal 3 3 2 5 5 3 4" xfId="16986"/>
    <cellStyle name="Normal 3 3 2 5 5 3 5" xfId="16987"/>
    <cellStyle name="Normal 3 3 2 5 5 3 6" xfId="16988"/>
    <cellStyle name="Normal 3 3 2 5 5 4" xfId="16989"/>
    <cellStyle name="Normal 3 3 2 5 5 5" xfId="16990"/>
    <cellStyle name="Normal 3 3 2 5 5 6" xfId="16991"/>
    <cellStyle name="Normal 3 3 2 5 5 7" xfId="16992"/>
    <cellStyle name="Normal 3 3 2 5 5 8" xfId="16993"/>
    <cellStyle name="Normal 3 3 2 5 6" xfId="16994"/>
    <cellStyle name="Normal 3 3 2 5 6 2" xfId="16995"/>
    <cellStyle name="Normal 3 3 2 5 6 2 2" xfId="16996"/>
    <cellStyle name="Normal 3 3 2 5 6 2 3" xfId="16997"/>
    <cellStyle name="Normal 3 3 2 5 6 2 4" xfId="16998"/>
    <cellStyle name="Normal 3 3 2 5 6 2 5" xfId="16999"/>
    <cellStyle name="Normal 3 3 2 5 6 2 6" xfId="17000"/>
    <cellStyle name="Normal 3 3 2 5 6 3" xfId="17001"/>
    <cellStyle name="Normal 3 3 2 5 6 3 2" xfId="17002"/>
    <cellStyle name="Normal 3 3 2 5 6 4" xfId="17003"/>
    <cellStyle name="Normal 3 3 2 5 6 5" xfId="17004"/>
    <cellStyle name="Normal 3 3 2 5 6 6" xfId="17005"/>
    <cellStyle name="Normal 3 3 2 5 6 7" xfId="17006"/>
    <cellStyle name="Normal 3 3 2 5 6 8" xfId="17007"/>
    <cellStyle name="Normal 3 3 2 5 7" xfId="17008"/>
    <cellStyle name="Normal 3 3 2 5 7 2" xfId="17009"/>
    <cellStyle name="Normal 3 3 2 5 7 3" xfId="17010"/>
    <cellStyle name="Normal 3 3 2 5 7 4" xfId="17011"/>
    <cellStyle name="Normal 3 3 2 5 7 5" xfId="17012"/>
    <cellStyle name="Normal 3 3 2 5 7 6" xfId="17013"/>
    <cellStyle name="Normal 3 3 2 5 8" xfId="17014"/>
    <cellStyle name="Normal 3 3 2 5 9" xfId="17015"/>
    <cellStyle name="Normal 3 3 2 6" xfId="17016"/>
    <cellStyle name="Normal 3 3 2 6 2" xfId="17017"/>
    <cellStyle name="Normal 3 3 2 6 2 2" xfId="17018"/>
    <cellStyle name="Normal 3 3 2 6 2 2 2" xfId="17019"/>
    <cellStyle name="Normal 3 3 2 6 2 2 3" xfId="17020"/>
    <cellStyle name="Normal 3 3 2 6 2 2 4" xfId="17021"/>
    <cellStyle name="Normal 3 3 2 6 2 2 5" xfId="17022"/>
    <cellStyle name="Normal 3 3 2 6 2 2 6" xfId="17023"/>
    <cellStyle name="Normal 3 3 2 6 2 3" xfId="17024"/>
    <cellStyle name="Normal 3 3 2 6 2 3 2" xfId="17025"/>
    <cellStyle name="Normal 3 3 2 6 2 4" xfId="17026"/>
    <cellStyle name="Normal 3 3 2 6 2 5" xfId="17027"/>
    <cellStyle name="Normal 3 3 2 6 2 6" xfId="17028"/>
    <cellStyle name="Normal 3 3 2 6 2 7" xfId="17029"/>
    <cellStyle name="Normal 3 3 2 6 2 8" xfId="17030"/>
    <cellStyle name="Normal 3 3 2 6 3" xfId="17031"/>
    <cellStyle name="Normal 3 3 2 6 3 2" xfId="17032"/>
    <cellStyle name="Normal 3 3 2 6 3 3" xfId="17033"/>
    <cellStyle name="Normal 3 3 2 6 3 4" xfId="17034"/>
    <cellStyle name="Normal 3 3 2 6 3 5" xfId="17035"/>
    <cellStyle name="Normal 3 3 2 6 3 6" xfId="17036"/>
    <cellStyle name="Normal 3 3 2 6 4" xfId="17037"/>
    <cellStyle name="Normal 3 3 2 6 5" xfId="17038"/>
    <cellStyle name="Normal 3 3 2 6 6" xfId="17039"/>
    <cellStyle name="Normal 3 3 2 6 7" xfId="17040"/>
    <cellStyle name="Normal 3 3 2 6 8" xfId="17041"/>
    <cellStyle name="Normal 3 3 2 7" xfId="17042"/>
    <cellStyle name="Normal 3 3 2 7 2" xfId="17043"/>
    <cellStyle name="Normal 3 3 2 7 2 2" xfId="17044"/>
    <cellStyle name="Normal 3 3 2 7 2 2 2" xfId="17045"/>
    <cellStyle name="Normal 3 3 2 7 2 2 3" xfId="17046"/>
    <cellStyle name="Normal 3 3 2 7 2 2 4" xfId="17047"/>
    <cellStyle name="Normal 3 3 2 7 2 2 5" xfId="17048"/>
    <cellStyle name="Normal 3 3 2 7 2 2 6" xfId="17049"/>
    <cellStyle name="Normal 3 3 2 7 2 3" xfId="17050"/>
    <cellStyle name="Normal 3 3 2 7 2 3 2" xfId="17051"/>
    <cellStyle name="Normal 3 3 2 7 2 4" xfId="17052"/>
    <cellStyle name="Normal 3 3 2 7 2 5" xfId="17053"/>
    <cellStyle name="Normal 3 3 2 7 2 6" xfId="17054"/>
    <cellStyle name="Normal 3 3 2 7 2 7" xfId="17055"/>
    <cellStyle name="Normal 3 3 2 7 2 8" xfId="17056"/>
    <cellStyle name="Normal 3 3 2 7 3" xfId="17057"/>
    <cellStyle name="Normal 3 3 2 7 3 2" xfId="17058"/>
    <cellStyle name="Normal 3 3 2 7 3 3" xfId="17059"/>
    <cellStyle name="Normal 3 3 2 7 3 4" xfId="17060"/>
    <cellStyle name="Normal 3 3 2 7 3 5" xfId="17061"/>
    <cellStyle name="Normal 3 3 2 7 3 6" xfId="17062"/>
    <cellStyle name="Normal 3 3 2 7 4" xfId="17063"/>
    <cellStyle name="Normal 3 3 2 7 5" xfId="17064"/>
    <cellStyle name="Normal 3 3 2 7 6" xfId="17065"/>
    <cellStyle name="Normal 3 3 2 7 7" xfId="17066"/>
    <cellStyle name="Normal 3 3 2 7 8" xfId="17067"/>
    <cellStyle name="Normal 3 3 2 8" xfId="17068"/>
    <cellStyle name="Normal 3 3 2 8 2" xfId="17069"/>
    <cellStyle name="Normal 3 3 2 8 2 2" xfId="17070"/>
    <cellStyle name="Normal 3 3 2 8 2 2 2" xfId="17071"/>
    <cellStyle name="Normal 3 3 2 8 2 2 3" xfId="17072"/>
    <cellStyle name="Normal 3 3 2 8 2 2 4" xfId="17073"/>
    <cellStyle name="Normal 3 3 2 8 2 2 5" xfId="17074"/>
    <cellStyle name="Normal 3 3 2 8 2 2 6" xfId="17075"/>
    <cellStyle name="Normal 3 3 2 8 2 3" xfId="17076"/>
    <cellStyle name="Normal 3 3 2 8 2 3 2" xfId="17077"/>
    <cellStyle name="Normal 3 3 2 8 2 4" xfId="17078"/>
    <cellStyle name="Normal 3 3 2 8 2 5" xfId="17079"/>
    <cellStyle name="Normal 3 3 2 8 2 6" xfId="17080"/>
    <cellStyle name="Normal 3 3 2 8 2 7" xfId="17081"/>
    <cellStyle name="Normal 3 3 2 8 2 8" xfId="17082"/>
    <cellStyle name="Normal 3 3 2 8 3" xfId="17083"/>
    <cellStyle name="Normal 3 3 2 8 3 2" xfId="17084"/>
    <cellStyle name="Normal 3 3 2 8 3 3" xfId="17085"/>
    <cellStyle name="Normal 3 3 2 8 3 4" xfId="17086"/>
    <cellStyle name="Normal 3 3 2 8 3 5" xfId="17087"/>
    <cellStyle name="Normal 3 3 2 8 3 6" xfId="17088"/>
    <cellStyle name="Normal 3 3 2 8 4" xfId="17089"/>
    <cellStyle name="Normal 3 3 2 8 5" xfId="17090"/>
    <cellStyle name="Normal 3 3 2 8 6" xfId="17091"/>
    <cellStyle name="Normal 3 3 2 8 7" xfId="17092"/>
    <cellStyle name="Normal 3 3 2 8 8" xfId="17093"/>
    <cellStyle name="Normal 3 3 2 9" xfId="17094"/>
    <cellStyle name="Normal 3 3 2 9 2" xfId="17095"/>
    <cellStyle name="Normal 3 3 2 9 2 2" xfId="17096"/>
    <cellStyle name="Normal 3 3 2 9 2 2 2" xfId="17097"/>
    <cellStyle name="Normal 3 3 2 9 2 2 3" xfId="17098"/>
    <cellStyle name="Normal 3 3 2 9 2 2 4" xfId="17099"/>
    <cellStyle name="Normal 3 3 2 9 2 2 5" xfId="17100"/>
    <cellStyle name="Normal 3 3 2 9 2 2 6" xfId="17101"/>
    <cellStyle name="Normal 3 3 2 9 2 3" xfId="17102"/>
    <cellStyle name="Normal 3 3 2 9 2 3 2" xfId="17103"/>
    <cellStyle name="Normal 3 3 2 9 2 4" xfId="17104"/>
    <cellStyle name="Normal 3 3 2 9 2 5" xfId="17105"/>
    <cellStyle name="Normal 3 3 2 9 2 6" xfId="17106"/>
    <cellStyle name="Normal 3 3 2 9 2 7" xfId="17107"/>
    <cellStyle name="Normal 3 3 2 9 2 8" xfId="17108"/>
    <cellStyle name="Normal 3 3 2 9 3" xfId="17109"/>
    <cellStyle name="Normal 3 3 2 9 3 2" xfId="17110"/>
    <cellStyle name="Normal 3 3 2 9 3 3" xfId="17111"/>
    <cellStyle name="Normal 3 3 2 9 3 4" xfId="17112"/>
    <cellStyle name="Normal 3 3 2 9 3 5" xfId="17113"/>
    <cellStyle name="Normal 3 3 2 9 3 6" xfId="17114"/>
    <cellStyle name="Normal 3 3 2 9 4" xfId="17115"/>
    <cellStyle name="Normal 3 3 2 9 5" xfId="17116"/>
    <cellStyle name="Normal 3 3 2 9 6" xfId="17117"/>
    <cellStyle name="Normal 3 3 2 9 7" xfId="17118"/>
    <cellStyle name="Normal 3 3 2 9 8" xfId="17119"/>
    <cellStyle name="Normal 3 3 3" xfId="17120"/>
    <cellStyle name="Normal 3 3 3 10" xfId="17121"/>
    <cellStyle name="Normal 3 3 3 10 2" xfId="17122"/>
    <cellStyle name="Normal 3 3 3 10 3" xfId="17123"/>
    <cellStyle name="Normal 3 3 3 10 4" xfId="17124"/>
    <cellStyle name="Normal 3 3 3 10 5" xfId="17125"/>
    <cellStyle name="Normal 3 3 3 10 6" xfId="17126"/>
    <cellStyle name="Normal 3 3 3 11" xfId="17127"/>
    <cellStyle name="Normal 3 3 3 12" xfId="17128"/>
    <cellStyle name="Normal 3 3 3 13" xfId="17129"/>
    <cellStyle name="Normal 3 3 3 14" xfId="17130"/>
    <cellStyle name="Normal 3 3 3 15" xfId="17131"/>
    <cellStyle name="Normal 3 3 3 2" xfId="17132"/>
    <cellStyle name="Normal 3 3 3 2 10" xfId="17133"/>
    <cellStyle name="Normal 3 3 3 2 11" xfId="17134"/>
    <cellStyle name="Normal 3 3 3 2 12" xfId="17135"/>
    <cellStyle name="Normal 3 3 3 2 13" xfId="17136"/>
    <cellStyle name="Normal 3 3 3 2 2" xfId="17137"/>
    <cellStyle name="Normal 3 3 3 2 2 10" xfId="17138"/>
    <cellStyle name="Normal 3 3 3 2 2 11" xfId="17139"/>
    <cellStyle name="Normal 3 3 3 2 2 12" xfId="17140"/>
    <cellStyle name="Normal 3 3 3 2 2 2" xfId="17141"/>
    <cellStyle name="Normal 3 3 3 2 2 2 2" xfId="17142"/>
    <cellStyle name="Normal 3 3 3 2 2 2 2 2" xfId="17143"/>
    <cellStyle name="Normal 3 3 3 2 2 2 2 2 2" xfId="17144"/>
    <cellStyle name="Normal 3 3 3 2 2 2 2 2 3" xfId="17145"/>
    <cellStyle name="Normal 3 3 3 2 2 2 2 2 4" xfId="17146"/>
    <cellStyle name="Normal 3 3 3 2 2 2 2 2 5" xfId="17147"/>
    <cellStyle name="Normal 3 3 3 2 2 2 2 2 6" xfId="17148"/>
    <cellStyle name="Normal 3 3 3 2 2 2 2 3" xfId="17149"/>
    <cellStyle name="Normal 3 3 3 2 2 2 2 3 2" xfId="17150"/>
    <cellStyle name="Normal 3 3 3 2 2 2 2 4" xfId="17151"/>
    <cellStyle name="Normal 3 3 3 2 2 2 2 5" xfId="17152"/>
    <cellStyle name="Normal 3 3 3 2 2 2 2 6" xfId="17153"/>
    <cellStyle name="Normal 3 3 3 2 2 2 2 7" xfId="17154"/>
    <cellStyle name="Normal 3 3 3 2 2 2 2 8" xfId="17155"/>
    <cellStyle name="Normal 3 3 3 2 2 2 3" xfId="17156"/>
    <cellStyle name="Normal 3 3 3 2 2 2 3 2" xfId="17157"/>
    <cellStyle name="Normal 3 3 3 2 2 2 3 3" xfId="17158"/>
    <cellStyle name="Normal 3 3 3 2 2 2 3 4" xfId="17159"/>
    <cellStyle name="Normal 3 3 3 2 2 2 3 5" xfId="17160"/>
    <cellStyle name="Normal 3 3 3 2 2 2 3 6" xfId="17161"/>
    <cellStyle name="Normal 3 3 3 2 2 2 4" xfId="17162"/>
    <cellStyle name="Normal 3 3 3 2 2 2 5" xfId="17163"/>
    <cellStyle name="Normal 3 3 3 2 2 2 6" xfId="17164"/>
    <cellStyle name="Normal 3 3 3 2 2 2 7" xfId="17165"/>
    <cellStyle name="Normal 3 3 3 2 2 2 8" xfId="17166"/>
    <cellStyle name="Normal 3 3 3 2 2 3" xfId="17167"/>
    <cellStyle name="Normal 3 3 3 2 2 3 2" xfId="17168"/>
    <cellStyle name="Normal 3 3 3 2 2 3 2 2" xfId="17169"/>
    <cellStyle name="Normal 3 3 3 2 2 3 2 2 2" xfId="17170"/>
    <cellStyle name="Normal 3 3 3 2 2 3 2 2 3" xfId="17171"/>
    <cellStyle name="Normal 3 3 3 2 2 3 2 2 4" xfId="17172"/>
    <cellStyle name="Normal 3 3 3 2 2 3 2 2 5" xfId="17173"/>
    <cellStyle name="Normal 3 3 3 2 2 3 2 2 6" xfId="17174"/>
    <cellStyle name="Normal 3 3 3 2 2 3 2 3" xfId="17175"/>
    <cellStyle name="Normal 3 3 3 2 2 3 2 3 2" xfId="17176"/>
    <cellStyle name="Normal 3 3 3 2 2 3 2 4" xfId="17177"/>
    <cellStyle name="Normal 3 3 3 2 2 3 2 5" xfId="17178"/>
    <cellStyle name="Normal 3 3 3 2 2 3 2 6" xfId="17179"/>
    <cellStyle name="Normal 3 3 3 2 2 3 2 7" xfId="17180"/>
    <cellStyle name="Normal 3 3 3 2 2 3 2 8" xfId="17181"/>
    <cellStyle name="Normal 3 3 3 2 2 3 3" xfId="17182"/>
    <cellStyle name="Normal 3 3 3 2 2 3 3 2" xfId="17183"/>
    <cellStyle name="Normal 3 3 3 2 2 3 3 3" xfId="17184"/>
    <cellStyle name="Normal 3 3 3 2 2 3 3 4" xfId="17185"/>
    <cellStyle name="Normal 3 3 3 2 2 3 3 5" xfId="17186"/>
    <cellStyle name="Normal 3 3 3 2 2 3 3 6" xfId="17187"/>
    <cellStyle name="Normal 3 3 3 2 2 3 4" xfId="17188"/>
    <cellStyle name="Normal 3 3 3 2 2 3 5" xfId="17189"/>
    <cellStyle name="Normal 3 3 3 2 2 3 6" xfId="17190"/>
    <cellStyle name="Normal 3 3 3 2 2 3 7" xfId="17191"/>
    <cellStyle name="Normal 3 3 3 2 2 3 8" xfId="17192"/>
    <cellStyle name="Normal 3 3 3 2 2 4" xfId="17193"/>
    <cellStyle name="Normal 3 3 3 2 2 4 2" xfId="17194"/>
    <cellStyle name="Normal 3 3 3 2 2 4 2 2" xfId="17195"/>
    <cellStyle name="Normal 3 3 3 2 2 4 2 2 2" xfId="17196"/>
    <cellStyle name="Normal 3 3 3 2 2 4 2 2 3" xfId="17197"/>
    <cellStyle name="Normal 3 3 3 2 2 4 2 2 4" xfId="17198"/>
    <cellStyle name="Normal 3 3 3 2 2 4 2 2 5" xfId="17199"/>
    <cellStyle name="Normal 3 3 3 2 2 4 2 2 6" xfId="17200"/>
    <cellStyle name="Normal 3 3 3 2 2 4 2 3" xfId="17201"/>
    <cellStyle name="Normal 3 3 3 2 2 4 2 3 2" xfId="17202"/>
    <cellStyle name="Normal 3 3 3 2 2 4 2 4" xfId="17203"/>
    <cellStyle name="Normal 3 3 3 2 2 4 2 5" xfId="17204"/>
    <cellStyle name="Normal 3 3 3 2 2 4 2 6" xfId="17205"/>
    <cellStyle name="Normal 3 3 3 2 2 4 2 7" xfId="17206"/>
    <cellStyle name="Normal 3 3 3 2 2 4 2 8" xfId="17207"/>
    <cellStyle name="Normal 3 3 3 2 2 4 3" xfId="17208"/>
    <cellStyle name="Normal 3 3 3 2 2 4 3 2" xfId="17209"/>
    <cellStyle name="Normal 3 3 3 2 2 4 3 3" xfId="17210"/>
    <cellStyle name="Normal 3 3 3 2 2 4 3 4" xfId="17211"/>
    <cellStyle name="Normal 3 3 3 2 2 4 3 5" xfId="17212"/>
    <cellStyle name="Normal 3 3 3 2 2 4 3 6" xfId="17213"/>
    <cellStyle name="Normal 3 3 3 2 2 4 4" xfId="17214"/>
    <cellStyle name="Normal 3 3 3 2 2 4 5" xfId="17215"/>
    <cellStyle name="Normal 3 3 3 2 2 4 6" xfId="17216"/>
    <cellStyle name="Normal 3 3 3 2 2 4 7" xfId="17217"/>
    <cellStyle name="Normal 3 3 3 2 2 4 8" xfId="17218"/>
    <cellStyle name="Normal 3 3 3 2 2 5" xfId="17219"/>
    <cellStyle name="Normal 3 3 3 2 2 5 2" xfId="17220"/>
    <cellStyle name="Normal 3 3 3 2 2 5 2 2" xfId="17221"/>
    <cellStyle name="Normal 3 3 3 2 2 5 2 2 2" xfId="17222"/>
    <cellStyle name="Normal 3 3 3 2 2 5 2 2 3" xfId="17223"/>
    <cellStyle name="Normal 3 3 3 2 2 5 2 2 4" xfId="17224"/>
    <cellStyle name="Normal 3 3 3 2 2 5 2 2 5" xfId="17225"/>
    <cellStyle name="Normal 3 3 3 2 2 5 2 2 6" xfId="17226"/>
    <cellStyle name="Normal 3 3 3 2 2 5 2 3" xfId="17227"/>
    <cellStyle name="Normal 3 3 3 2 2 5 2 3 2" xfId="17228"/>
    <cellStyle name="Normal 3 3 3 2 2 5 2 4" xfId="17229"/>
    <cellStyle name="Normal 3 3 3 2 2 5 2 5" xfId="17230"/>
    <cellStyle name="Normal 3 3 3 2 2 5 2 6" xfId="17231"/>
    <cellStyle name="Normal 3 3 3 2 2 5 2 7" xfId="17232"/>
    <cellStyle name="Normal 3 3 3 2 2 5 2 8" xfId="17233"/>
    <cellStyle name="Normal 3 3 3 2 2 5 3" xfId="17234"/>
    <cellStyle name="Normal 3 3 3 2 2 5 3 2" xfId="17235"/>
    <cellStyle name="Normal 3 3 3 2 2 5 3 3" xfId="17236"/>
    <cellStyle name="Normal 3 3 3 2 2 5 3 4" xfId="17237"/>
    <cellStyle name="Normal 3 3 3 2 2 5 3 5" xfId="17238"/>
    <cellStyle name="Normal 3 3 3 2 2 5 3 6" xfId="17239"/>
    <cellStyle name="Normal 3 3 3 2 2 5 4" xfId="17240"/>
    <cellStyle name="Normal 3 3 3 2 2 5 5" xfId="17241"/>
    <cellStyle name="Normal 3 3 3 2 2 5 6" xfId="17242"/>
    <cellStyle name="Normal 3 3 3 2 2 5 7" xfId="17243"/>
    <cellStyle name="Normal 3 3 3 2 2 5 8" xfId="17244"/>
    <cellStyle name="Normal 3 3 3 2 2 6" xfId="17245"/>
    <cellStyle name="Normal 3 3 3 2 2 6 2" xfId="17246"/>
    <cellStyle name="Normal 3 3 3 2 2 6 2 2" xfId="17247"/>
    <cellStyle name="Normal 3 3 3 2 2 6 2 3" xfId="17248"/>
    <cellStyle name="Normal 3 3 3 2 2 6 2 4" xfId="17249"/>
    <cellStyle name="Normal 3 3 3 2 2 6 2 5" xfId="17250"/>
    <cellStyle name="Normal 3 3 3 2 2 6 2 6" xfId="17251"/>
    <cellStyle name="Normal 3 3 3 2 2 6 3" xfId="17252"/>
    <cellStyle name="Normal 3 3 3 2 2 6 3 2" xfId="17253"/>
    <cellStyle name="Normal 3 3 3 2 2 6 4" xfId="17254"/>
    <cellStyle name="Normal 3 3 3 2 2 6 5" xfId="17255"/>
    <cellStyle name="Normal 3 3 3 2 2 6 6" xfId="17256"/>
    <cellStyle name="Normal 3 3 3 2 2 6 7" xfId="17257"/>
    <cellStyle name="Normal 3 3 3 2 2 6 8" xfId="17258"/>
    <cellStyle name="Normal 3 3 3 2 2 7" xfId="17259"/>
    <cellStyle name="Normal 3 3 3 2 2 7 2" xfId="17260"/>
    <cellStyle name="Normal 3 3 3 2 2 7 3" xfId="17261"/>
    <cellStyle name="Normal 3 3 3 2 2 7 4" xfId="17262"/>
    <cellStyle name="Normal 3 3 3 2 2 7 5" xfId="17263"/>
    <cellStyle name="Normal 3 3 3 2 2 7 6" xfId="17264"/>
    <cellStyle name="Normal 3 3 3 2 2 8" xfId="17265"/>
    <cellStyle name="Normal 3 3 3 2 2 9" xfId="17266"/>
    <cellStyle name="Normal 3 3 3 2 3" xfId="17267"/>
    <cellStyle name="Normal 3 3 3 2 3 2" xfId="17268"/>
    <cellStyle name="Normal 3 3 3 2 3 2 2" xfId="17269"/>
    <cellStyle name="Normal 3 3 3 2 3 2 2 2" xfId="17270"/>
    <cellStyle name="Normal 3 3 3 2 3 2 2 3" xfId="17271"/>
    <cellStyle name="Normal 3 3 3 2 3 2 2 4" xfId="17272"/>
    <cellStyle name="Normal 3 3 3 2 3 2 2 5" xfId="17273"/>
    <cellStyle name="Normal 3 3 3 2 3 2 2 6" xfId="17274"/>
    <cellStyle name="Normal 3 3 3 2 3 2 3" xfId="17275"/>
    <cellStyle name="Normal 3 3 3 2 3 2 3 2" xfId="17276"/>
    <cellStyle name="Normal 3 3 3 2 3 2 4" xfId="17277"/>
    <cellStyle name="Normal 3 3 3 2 3 2 5" xfId="17278"/>
    <cellStyle name="Normal 3 3 3 2 3 2 6" xfId="17279"/>
    <cellStyle name="Normal 3 3 3 2 3 2 7" xfId="17280"/>
    <cellStyle name="Normal 3 3 3 2 3 2 8" xfId="17281"/>
    <cellStyle name="Normal 3 3 3 2 3 3" xfId="17282"/>
    <cellStyle name="Normal 3 3 3 2 3 3 2" xfId="17283"/>
    <cellStyle name="Normal 3 3 3 2 3 3 3" xfId="17284"/>
    <cellStyle name="Normal 3 3 3 2 3 3 4" xfId="17285"/>
    <cellStyle name="Normal 3 3 3 2 3 3 5" xfId="17286"/>
    <cellStyle name="Normal 3 3 3 2 3 3 6" xfId="17287"/>
    <cellStyle name="Normal 3 3 3 2 3 4" xfId="17288"/>
    <cellStyle name="Normal 3 3 3 2 3 5" xfId="17289"/>
    <cellStyle name="Normal 3 3 3 2 3 6" xfId="17290"/>
    <cellStyle name="Normal 3 3 3 2 3 7" xfId="17291"/>
    <cellStyle name="Normal 3 3 3 2 3 8" xfId="17292"/>
    <cellStyle name="Normal 3 3 3 2 4" xfId="17293"/>
    <cellStyle name="Normal 3 3 3 2 4 2" xfId="17294"/>
    <cellStyle name="Normal 3 3 3 2 4 2 2" xfId="17295"/>
    <cellStyle name="Normal 3 3 3 2 4 2 2 2" xfId="17296"/>
    <cellStyle name="Normal 3 3 3 2 4 2 2 3" xfId="17297"/>
    <cellStyle name="Normal 3 3 3 2 4 2 2 4" xfId="17298"/>
    <cellStyle name="Normal 3 3 3 2 4 2 2 5" xfId="17299"/>
    <cellStyle name="Normal 3 3 3 2 4 2 2 6" xfId="17300"/>
    <cellStyle name="Normal 3 3 3 2 4 2 3" xfId="17301"/>
    <cellStyle name="Normal 3 3 3 2 4 2 3 2" xfId="17302"/>
    <cellStyle name="Normal 3 3 3 2 4 2 4" xfId="17303"/>
    <cellStyle name="Normal 3 3 3 2 4 2 5" xfId="17304"/>
    <cellStyle name="Normal 3 3 3 2 4 2 6" xfId="17305"/>
    <cellStyle name="Normal 3 3 3 2 4 2 7" xfId="17306"/>
    <cellStyle name="Normal 3 3 3 2 4 2 8" xfId="17307"/>
    <cellStyle name="Normal 3 3 3 2 4 3" xfId="17308"/>
    <cellStyle name="Normal 3 3 3 2 4 3 2" xfId="17309"/>
    <cellStyle name="Normal 3 3 3 2 4 3 3" xfId="17310"/>
    <cellStyle name="Normal 3 3 3 2 4 3 4" xfId="17311"/>
    <cellStyle name="Normal 3 3 3 2 4 3 5" xfId="17312"/>
    <cellStyle name="Normal 3 3 3 2 4 3 6" xfId="17313"/>
    <cellStyle name="Normal 3 3 3 2 4 4" xfId="17314"/>
    <cellStyle name="Normal 3 3 3 2 4 5" xfId="17315"/>
    <cellStyle name="Normal 3 3 3 2 4 6" xfId="17316"/>
    <cellStyle name="Normal 3 3 3 2 4 7" xfId="17317"/>
    <cellStyle name="Normal 3 3 3 2 4 8" xfId="17318"/>
    <cellStyle name="Normal 3 3 3 2 5" xfId="17319"/>
    <cellStyle name="Normal 3 3 3 2 5 2" xfId="17320"/>
    <cellStyle name="Normal 3 3 3 2 5 2 2" xfId="17321"/>
    <cellStyle name="Normal 3 3 3 2 5 2 2 2" xfId="17322"/>
    <cellStyle name="Normal 3 3 3 2 5 2 2 3" xfId="17323"/>
    <cellStyle name="Normal 3 3 3 2 5 2 2 4" xfId="17324"/>
    <cellStyle name="Normal 3 3 3 2 5 2 2 5" xfId="17325"/>
    <cellStyle name="Normal 3 3 3 2 5 2 2 6" xfId="17326"/>
    <cellStyle name="Normal 3 3 3 2 5 2 3" xfId="17327"/>
    <cellStyle name="Normal 3 3 3 2 5 2 3 2" xfId="17328"/>
    <cellStyle name="Normal 3 3 3 2 5 2 4" xfId="17329"/>
    <cellStyle name="Normal 3 3 3 2 5 2 5" xfId="17330"/>
    <cellStyle name="Normal 3 3 3 2 5 2 6" xfId="17331"/>
    <cellStyle name="Normal 3 3 3 2 5 2 7" xfId="17332"/>
    <cellStyle name="Normal 3 3 3 2 5 2 8" xfId="17333"/>
    <cellStyle name="Normal 3 3 3 2 5 3" xfId="17334"/>
    <cellStyle name="Normal 3 3 3 2 5 3 2" xfId="17335"/>
    <cellStyle name="Normal 3 3 3 2 5 3 3" xfId="17336"/>
    <cellStyle name="Normal 3 3 3 2 5 3 4" xfId="17337"/>
    <cellStyle name="Normal 3 3 3 2 5 3 5" xfId="17338"/>
    <cellStyle name="Normal 3 3 3 2 5 3 6" xfId="17339"/>
    <cellStyle name="Normal 3 3 3 2 5 4" xfId="17340"/>
    <cellStyle name="Normal 3 3 3 2 5 5" xfId="17341"/>
    <cellStyle name="Normal 3 3 3 2 5 6" xfId="17342"/>
    <cellStyle name="Normal 3 3 3 2 5 7" xfId="17343"/>
    <cellStyle name="Normal 3 3 3 2 5 8" xfId="17344"/>
    <cellStyle name="Normal 3 3 3 2 6" xfId="17345"/>
    <cellStyle name="Normal 3 3 3 2 6 2" xfId="17346"/>
    <cellStyle name="Normal 3 3 3 2 6 2 2" xfId="17347"/>
    <cellStyle name="Normal 3 3 3 2 6 2 2 2" xfId="17348"/>
    <cellStyle name="Normal 3 3 3 2 6 2 2 3" xfId="17349"/>
    <cellStyle name="Normal 3 3 3 2 6 2 2 4" xfId="17350"/>
    <cellStyle name="Normal 3 3 3 2 6 2 2 5" xfId="17351"/>
    <cellStyle name="Normal 3 3 3 2 6 2 2 6" xfId="17352"/>
    <cellStyle name="Normal 3 3 3 2 6 2 3" xfId="17353"/>
    <cellStyle name="Normal 3 3 3 2 6 2 3 2" xfId="17354"/>
    <cellStyle name="Normal 3 3 3 2 6 2 4" xfId="17355"/>
    <cellStyle name="Normal 3 3 3 2 6 2 5" xfId="17356"/>
    <cellStyle name="Normal 3 3 3 2 6 2 6" xfId="17357"/>
    <cellStyle name="Normal 3 3 3 2 6 2 7" xfId="17358"/>
    <cellStyle name="Normal 3 3 3 2 6 2 8" xfId="17359"/>
    <cellStyle name="Normal 3 3 3 2 6 3" xfId="17360"/>
    <cellStyle name="Normal 3 3 3 2 6 3 2" xfId="17361"/>
    <cellStyle name="Normal 3 3 3 2 6 3 3" xfId="17362"/>
    <cellStyle name="Normal 3 3 3 2 6 3 4" xfId="17363"/>
    <cellStyle name="Normal 3 3 3 2 6 3 5" xfId="17364"/>
    <cellStyle name="Normal 3 3 3 2 6 3 6" xfId="17365"/>
    <cellStyle name="Normal 3 3 3 2 6 4" xfId="17366"/>
    <cellStyle name="Normal 3 3 3 2 6 5" xfId="17367"/>
    <cellStyle name="Normal 3 3 3 2 6 6" xfId="17368"/>
    <cellStyle name="Normal 3 3 3 2 6 7" xfId="17369"/>
    <cellStyle name="Normal 3 3 3 2 6 8" xfId="17370"/>
    <cellStyle name="Normal 3 3 3 2 7" xfId="17371"/>
    <cellStyle name="Normal 3 3 3 2 7 2" xfId="17372"/>
    <cellStyle name="Normal 3 3 3 2 7 2 2" xfId="17373"/>
    <cellStyle name="Normal 3 3 3 2 7 2 3" xfId="17374"/>
    <cellStyle name="Normal 3 3 3 2 7 2 4" xfId="17375"/>
    <cellStyle name="Normal 3 3 3 2 7 2 5" xfId="17376"/>
    <cellStyle name="Normal 3 3 3 2 7 2 6" xfId="17377"/>
    <cellStyle name="Normal 3 3 3 2 7 3" xfId="17378"/>
    <cellStyle name="Normal 3 3 3 2 7 3 2" xfId="17379"/>
    <cellStyle name="Normal 3 3 3 2 7 4" xfId="17380"/>
    <cellStyle name="Normal 3 3 3 2 7 5" xfId="17381"/>
    <cellStyle name="Normal 3 3 3 2 7 6" xfId="17382"/>
    <cellStyle name="Normal 3 3 3 2 7 7" xfId="17383"/>
    <cellStyle name="Normal 3 3 3 2 7 8" xfId="17384"/>
    <cellStyle name="Normal 3 3 3 2 8" xfId="17385"/>
    <cellStyle name="Normal 3 3 3 2 8 2" xfId="17386"/>
    <cellStyle name="Normal 3 3 3 2 8 3" xfId="17387"/>
    <cellStyle name="Normal 3 3 3 2 8 4" xfId="17388"/>
    <cellStyle name="Normal 3 3 3 2 8 5" xfId="17389"/>
    <cellStyle name="Normal 3 3 3 2 8 6" xfId="17390"/>
    <cellStyle name="Normal 3 3 3 2 9" xfId="17391"/>
    <cellStyle name="Normal 3 3 3 3" xfId="17392"/>
    <cellStyle name="Normal 3 3 3 3 10" xfId="17393"/>
    <cellStyle name="Normal 3 3 3 3 11" xfId="17394"/>
    <cellStyle name="Normal 3 3 3 3 12" xfId="17395"/>
    <cellStyle name="Normal 3 3 3 3 13" xfId="17396"/>
    <cellStyle name="Normal 3 3 3 3 2" xfId="17397"/>
    <cellStyle name="Normal 3 3 3 3 2 10" xfId="17398"/>
    <cellStyle name="Normal 3 3 3 3 2 11" xfId="17399"/>
    <cellStyle name="Normal 3 3 3 3 2 12" xfId="17400"/>
    <cellStyle name="Normal 3 3 3 3 2 2" xfId="17401"/>
    <cellStyle name="Normal 3 3 3 3 2 2 2" xfId="17402"/>
    <cellStyle name="Normal 3 3 3 3 2 2 2 2" xfId="17403"/>
    <cellStyle name="Normal 3 3 3 3 2 2 2 2 2" xfId="17404"/>
    <cellStyle name="Normal 3 3 3 3 2 2 2 2 3" xfId="17405"/>
    <cellStyle name="Normal 3 3 3 3 2 2 2 2 4" xfId="17406"/>
    <cellStyle name="Normal 3 3 3 3 2 2 2 2 5" xfId="17407"/>
    <cellStyle name="Normal 3 3 3 3 2 2 2 2 6" xfId="17408"/>
    <cellStyle name="Normal 3 3 3 3 2 2 2 3" xfId="17409"/>
    <cellStyle name="Normal 3 3 3 3 2 2 2 3 2" xfId="17410"/>
    <cellStyle name="Normal 3 3 3 3 2 2 2 4" xfId="17411"/>
    <cellStyle name="Normal 3 3 3 3 2 2 2 5" xfId="17412"/>
    <cellStyle name="Normal 3 3 3 3 2 2 2 6" xfId="17413"/>
    <cellStyle name="Normal 3 3 3 3 2 2 2 7" xfId="17414"/>
    <cellStyle name="Normal 3 3 3 3 2 2 2 8" xfId="17415"/>
    <cellStyle name="Normal 3 3 3 3 2 2 3" xfId="17416"/>
    <cellStyle name="Normal 3 3 3 3 2 2 3 2" xfId="17417"/>
    <cellStyle name="Normal 3 3 3 3 2 2 3 3" xfId="17418"/>
    <cellStyle name="Normal 3 3 3 3 2 2 3 4" xfId="17419"/>
    <cellStyle name="Normal 3 3 3 3 2 2 3 5" xfId="17420"/>
    <cellStyle name="Normal 3 3 3 3 2 2 3 6" xfId="17421"/>
    <cellStyle name="Normal 3 3 3 3 2 2 4" xfId="17422"/>
    <cellStyle name="Normal 3 3 3 3 2 2 5" xfId="17423"/>
    <cellStyle name="Normal 3 3 3 3 2 2 6" xfId="17424"/>
    <cellStyle name="Normal 3 3 3 3 2 2 7" xfId="17425"/>
    <cellStyle name="Normal 3 3 3 3 2 2 8" xfId="17426"/>
    <cellStyle name="Normal 3 3 3 3 2 3" xfId="17427"/>
    <cellStyle name="Normal 3 3 3 3 2 3 2" xfId="17428"/>
    <cellStyle name="Normal 3 3 3 3 2 3 2 2" xfId="17429"/>
    <cellStyle name="Normal 3 3 3 3 2 3 2 2 2" xfId="17430"/>
    <cellStyle name="Normal 3 3 3 3 2 3 2 2 3" xfId="17431"/>
    <cellStyle name="Normal 3 3 3 3 2 3 2 2 4" xfId="17432"/>
    <cellStyle name="Normal 3 3 3 3 2 3 2 2 5" xfId="17433"/>
    <cellStyle name="Normal 3 3 3 3 2 3 2 2 6" xfId="17434"/>
    <cellStyle name="Normal 3 3 3 3 2 3 2 3" xfId="17435"/>
    <cellStyle name="Normal 3 3 3 3 2 3 2 3 2" xfId="17436"/>
    <cellStyle name="Normal 3 3 3 3 2 3 2 4" xfId="17437"/>
    <cellStyle name="Normal 3 3 3 3 2 3 2 5" xfId="17438"/>
    <cellStyle name="Normal 3 3 3 3 2 3 2 6" xfId="17439"/>
    <cellStyle name="Normal 3 3 3 3 2 3 2 7" xfId="17440"/>
    <cellStyle name="Normal 3 3 3 3 2 3 2 8" xfId="17441"/>
    <cellStyle name="Normal 3 3 3 3 2 3 3" xfId="17442"/>
    <cellStyle name="Normal 3 3 3 3 2 3 3 2" xfId="17443"/>
    <cellStyle name="Normal 3 3 3 3 2 3 3 3" xfId="17444"/>
    <cellStyle name="Normal 3 3 3 3 2 3 3 4" xfId="17445"/>
    <cellStyle name="Normal 3 3 3 3 2 3 3 5" xfId="17446"/>
    <cellStyle name="Normal 3 3 3 3 2 3 3 6" xfId="17447"/>
    <cellStyle name="Normal 3 3 3 3 2 3 4" xfId="17448"/>
    <cellStyle name="Normal 3 3 3 3 2 3 5" xfId="17449"/>
    <cellStyle name="Normal 3 3 3 3 2 3 6" xfId="17450"/>
    <cellStyle name="Normal 3 3 3 3 2 3 7" xfId="17451"/>
    <cellStyle name="Normal 3 3 3 3 2 3 8" xfId="17452"/>
    <cellStyle name="Normal 3 3 3 3 2 4" xfId="17453"/>
    <cellStyle name="Normal 3 3 3 3 2 4 2" xfId="17454"/>
    <cellStyle name="Normal 3 3 3 3 2 4 2 2" xfId="17455"/>
    <cellStyle name="Normal 3 3 3 3 2 4 2 2 2" xfId="17456"/>
    <cellStyle name="Normal 3 3 3 3 2 4 2 2 3" xfId="17457"/>
    <cellStyle name="Normal 3 3 3 3 2 4 2 2 4" xfId="17458"/>
    <cellStyle name="Normal 3 3 3 3 2 4 2 2 5" xfId="17459"/>
    <cellStyle name="Normal 3 3 3 3 2 4 2 2 6" xfId="17460"/>
    <cellStyle name="Normal 3 3 3 3 2 4 2 3" xfId="17461"/>
    <cellStyle name="Normal 3 3 3 3 2 4 2 3 2" xfId="17462"/>
    <cellStyle name="Normal 3 3 3 3 2 4 2 4" xfId="17463"/>
    <cellStyle name="Normal 3 3 3 3 2 4 2 5" xfId="17464"/>
    <cellStyle name="Normal 3 3 3 3 2 4 2 6" xfId="17465"/>
    <cellStyle name="Normal 3 3 3 3 2 4 2 7" xfId="17466"/>
    <cellStyle name="Normal 3 3 3 3 2 4 2 8" xfId="17467"/>
    <cellStyle name="Normal 3 3 3 3 2 4 3" xfId="17468"/>
    <cellStyle name="Normal 3 3 3 3 2 4 3 2" xfId="17469"/>
    <cellStyle name="Normal 3 3 3 3 2 4 3 3" xfId="17470"/>
    <cellStyle name="Normal 3 3 3 3 2 4 3 4" xfId="17471"/>
    <cellStyle name="Normal 3 3 3 3 2 4 3 5" xfId="17472"/>
    <cellStyle name="Normal 3 3 3 3 2 4 3 6" xfId="17473"/>
    <cellStyle name="Normal 3 3 3 3 2 4 4" xfId="17474"/>
    <cellStyle name="Normal 3 3 3 3 2 4 5" xfId="17475"/>
    <cellStyle name="Normal 3 3 3 3 2 4 6" xfId="17476"/>
    <cellStyle name="Normal 3 3 3 3 2 4 7" xfId="17477"/>
    <cellStyle name="Normal 3 3 3 3 2 4 8" xfId="17478"/>
    <cellStyle name="Normal 3 3 3 3 2 5" xfId="17479"/>
    <cellStyle name="Normal 3 3 3 3 2 5 2" xfId="17480"/>
    <cellStyle name="Normal 3 3 3 3 2 5 2 2" xfId="17481"/>
    <cellStyle name="Normal 3 3 3 3 2 5 2 2 2" xfId="17482"/>
    <cellStyle name="Normal 3 3 3 3 2 5 2 2 3" xfId="17483"/>
    <cellStyle name="Normal 3 3 3 3 2 5 2 2 4" xfId="17484"/>
    <cellStyle name="Normal 3 3 3 3 2 5 2 2 5" xfId="17485"/>
    <cellStyle name="Normal 3 3 3 3 2 5 2 2 6" xfId="17486"/>
    <cellStyle name="Normal 3 3 3 3 2 5 2 3" xfId="17487"/>
    <cellStyle name="Normal 3 3 3 3 2 5 2 3 2" xfId="17488"/>
    <cellStyle name="Normal 3 3 3 3 2 5 2 4" xfId="17489"/>
    <cellStyle name="Normal 3 3 3 3 2 5 2 5" xfId="17490"/>
    <cellStyle name="Normal 3 3 3 3 2 5 2 6" xfId="17491"/>
    <cellStyle name="Normal 3 3 3 3 2 5 2 7" xfId="17492"/>
    <cellStyle name="Normal 3 3 3 3 2 5 2 8" xfId="17493"/>
    <cellStyle name="Normal 3 3 3 3 2 5 3" xfId="17494"/>
    <cellStyle name="Normal 3 3 3 3 2 5 3 2" xfId="17495"/>
    <cellStyle name="Normal 3 3 3 3 2 5 3 3" xfId="17496"/>
    <cellStyle name="Normal 3 3 3 3 2 5 3 4" xfId="17497"/>
    <cellStyle name="Normal 3 3 3 3 2 5 3 5" xfId="17498"/>
    <cellStyle name="Normal 3 3 3 3 2 5 3 6" xfId="17499"/>
    <cellStyle name="Normal 3 3 3 3 2 5 4" xfId="17500"/>
    <cellStyle name="Normal 3 3 3 3 2 5 5" xfId="17501"/>
    <cellStyle name="Normal 3 3 3 3 2 5 6" xfId="17502"/>
    <cellStyle name="Normal 3 3 3 3 2 5 7" xfId="17503"/>
    <cellStyle name="Normal 3 3 3 3 2 5 8" xfId="17504"/>
    <cellStyle name="Normal 3 3 3 3 2 6" xfId="17505"/>
    <cellStyle name="Normal 3 3 3 3 2 6 2" xfId="17506"/>
    <cellStyle name="Normal 3 3 3 3 2 6 2 2" xfId="17507"/>
    <cellStyle name="Normal 3 3 3 3 2 6 2 3" xfId="17508"/>
    <cellStyle name="Normal 3 3 3 3 2 6 2 4" xfId="17509"/>
    <cellStyle name="Normal 3 3 3 3 2 6 2 5" xfId="17510"/>
    <cellStyle name="Normal 3 3 3 3 2 6 2 6" xfId="17511"/>
    <cellStyle name="Normal 3 3 3 3 2 6 3" xfId="17512"/>
    <cellStyle name="Normal 3 3 3 3 2 6 3 2" xfId="17513"/>
    <cellStyle name="Normal 3 3 3 3 2 6 4" xfId="17514"/>
    <cellStyle name="Normal 3 3 3 3 2 6 5" xfId="17515"/>
    <cellStyle name="Normal 3 3 3 3 2 6 6" xfId="17516"/>
    <cellStyle name="Normal 3 3 3 3 2 6 7" xfId="17517"/>
    <cellStyle name="Normal 3 3 3 3 2 6 8" xfId="17518"/>
    <cellStyle name="Normal 3 3 3 3 2 7" xfId="17519"/>
    <cellStyle name="Normal 3 3 3 3 2 7 2" xfId="17520"/>
    <cellStyle name="Normal 3 3 3 3 2 7 3" xfId="17521"/>
    <cellStyle name="Normal 3 3 3 3 2 7 4" xfId="17522"/>
    <cellStyle name="Normal 3 3 3 3 2 7 5" xfId="17523"/>
    <cellStyle name="Normal 3 3 3 3 2 7 6" xfId="17524"/>
    <cellStyle name="Normal 3 3 3 3 2 8" xfId="17525"/>
    <cellStyle name="Normal 3 3 3 3 2 9" xfId="17526"/>
    <cellStyle name="Normal 3 3 3 3 3" xfId="17527"/>
    <cellStyle name="Normal 3 3 3 3 3 2" xfId="17528"/>
    <cellStyle name="Normal 3 3 3 3 3 2 2" xfId="17529"/>
    <cellStyle name="Normal 3 3 3 3 3 2 2 2" xfId="17530"/>
    <cellStyle name="Normal 3 3 3 3 3 2 2 3" xfId="17531"/>
    <cellStyle name="Normal 3 3 3 3 3 2 2 4" xfId="17532"/>
    <cellStyle name="Normal 3 3 3 3 3 2 2 5" xfId="17533"/>
    <cellStyle name="Normal 3 3 3 3 3 2 2 6" xfId="17534"/>
    <cellStyle name="Normal 3 3 3 3 3 2 3" xfId="17535"/>
    <cellStyle name="Normal 3 3 3 3 3 2 3 2" xfId="17536"/>
    <cellStyle name="Normal 3 3 3 3 3 2 4" xfId="17537"/>
    <cellStyle name="Normal 3 3 3 3 3 2 5" xfId="17538"/>
    <cellStyle name="Normal 3 3 3 3 3 2 6" xfId="17539"/>
    <cellStyle name="Normal 3 3 3 3 3 2 7" xfId="17540"/>
    <cellStyle name="Normal 3 3 3 3 3 2 8" xfId="17541"/>
    <cellStyle name="Normal 3 3 3 3 3 3" xfId="17542"/>
    <cellStyle name="Normal 3 3 3 3 3 3 2" xfId="17543"/>
    <cellStyle name="Normal 3 3 3 3 3 3 3" xfId="17544"/>
    <cellStyle name="Normal 3 3 3 3 3 3 4" xfId="17545"/>
    <cellStyle name="Normal 3 3 3 3 3 3 5" xfId="17546"/>
    <cellStyle name="Normal 3 3 3 3 3 3 6" xfId="17547"/>
    <cellStyle name="Normal 3 3 3 3 3 4" xfId="17548"/>
    <cellStyle name="Normal 3 3 3 3 3 5" xfId="17549"/>
    <cellStyle name="Normal 3 3 3 3 3 6" xfId="17550"/>
    <cellStyle name="Normal 3 3 3 3 3 7" xfId="17551"/>
    <cellStyle name="Normal 3 3 3 3 3 8" xfId="17552"/>
    <cellStyle name="Normal 3 3 3 3 4" xfId="17553"/>
    <cellStyle name="Normal 3 3 3 3 4 2" xfId="17554"/>
    <cellStyle name="Normal 3 3 3 3 4 2 2" xfId="17555"/>
    <cellStyle name="Normal 3 3 3 3 4 2 2 2" xfId="17556"/>
    <cellStyle name="Normal 3 3 3 3 4 2 2 3" xfId="17557"/>
    <cellStyle name="Normal 3 3 3 3 4 2 2 4" xfId="17558"/>
    <cellStyle name="Normal 3 3 3 3 4 2 2 5" xfId="17559"/>
    <cellStyle name="Normal 3 3 3 3 4 2 2 6" xfId="17560"/>
    <cellStyle name="Normal 3 3 3 3 4 2 3" xfId="17561"/>
    <cellStyle name="Normal 3 3 3 3 4 2 3 2" xfId="17562"/>
    <cellStyle name="Normal 3 3 3 3 4 2 4" xfId="17563"/>
    <cellStyle name="Normal 3 3 3 3 4 2 5" xfId="17564"/>
    <cellStyle name="Normal 3 3 3 3 4 2 6" xfId="17565"/>
    <cellStyle name="Normal 3 3 3 3 4 2 7" xfId="17566"/>
    <cellStyle name="Normal 3 3 3 3 4 2 8" xfId="17567"/>
    <cellStyle name="Normal 3 3 3 3 4 3" xfId="17568"/>
    <cellStyle name="Normal 3 3 3 3 4 3 2" xfId="17569"/>
    <cellStyle name="Normal 3 3 3 3 4 3 3" xfId="17570"/>
    <cellStyle name="Normal 3 3 3 3 4 3 4" xfId="17571"/>
    <cellStyle name="Normal 3 3 3 3 4 3 5" xfId="17572"/>
    <cellStyle name="Normal 3 3 3 3 4 3 6" xfId="17573"/>
    <cellStyle name="Normal 3 3 3 3 4 4" xfId="17574"/>
    <cellStyle name="Normal 3 3 3 3 4 5" xfId="17575"/>
    <cellStyle name="Normal 3 3 3 3 4 6" xfId="17576"/>
    <cellStyle name="Normal 3 3 3 3 4 7" xfId="17577"/>
    <cellStyle name="Normal 3 3 3 3 4 8" xfId="17578"/>
    <cellStyle name="Normal 3 3 3 3 5" xfId="17579"/>
    <cellStyle name="Normal 3 3 3 3 5 2" xfId="17580"/>
    <cellStyle name="Normal 3 3 3 3 5 2 2" xfId="17581"/>
    <cellStyle name="Normal 3 3 3 3 5 2 2 2" xfId="17582"/>
    <cellStyle name="Normal 3 3 3 3 5 2 2 3" xfId="17583"/>
    <cellStyle name="Normal 3 3 3 3 5 2 2 4" xfId="17584"/>
    <cellStyle name="Normal 3 3 3 3 5 2 2 5" xfId="17585"/>
    <cellStyle name="Normal 3 3 3 3 5 2 2 6" xfId="17586"/>
    <cellStyle name="Normal 3 3 3 3 5 2 3" xfId="17587"/>
    <cellStyle name="Normal 3 3 3 3 5 2 3 2" xfId="17588"/>
    <cellStyle name="Normal 3 3 3 3 5 2 4" xfId="17589"/>
    <cellStyle name="Normal 3 3 3 3 5 2 5" xfId="17590"/>
    <cellStyle name="Normal 3 3 3 3 5 2 6" xfId="17591"/>
    <cellStyle name="Normal 3 3 3 3 5 2 7" xfId="17592"/>
    <cellStyle name="Normal 3 3 3 3 5 2 8" xfId="17593"/>
    <cellStyle name="Normal 3 3 3 3 5 3" xfId="17594"/>
    <cellStyle name="Normal 3 3 3 3 5 3 2" xfId="17595"/>
    <cellStyle name="Normal 3 3 3 3 5 3 3" xfId="17596"/>
    <cellStyle name="Normal 3 3 3 3 5 3 4" xfId="17597"/>
    <cellStyle name="Normal 3 3 3 3 5 3 5" xfId="17598"/>
    <cellStyle name="Normal 3 3 3 3 5 3 6" xfId="17599"/>
    <cellStyle name="Normal 3 3 3 3 5 4" xfId="17600"/>
    <cellStyle name="Normal 3 3 3 3 5 5" xfId="17601"/>
    <cellStyle name="Normal 3 3 3 3 5 6" xfId="17602"/>
    <cellStyle name="Normal 3 3 3 3 5 7" xfId="17603"/>
    <cellStyle name="Normal 3 3 3 3 5 8" xfId="17604"/>
    <cellStyle name="Normal 3 3 3 3 6" xfId="17605"/>
    <cellStyle name="Normal 3 3 3 3 6 2" xfId="17606"/>
    <cellStyle name="Normal 3 3 3 3 6 2 2" xfId="17607"/>
    <cellStyle name="Normal 3 3 3 3 6 2 2 2" xfId="17608"/>
    <cellStyle name="Normal 3 3 3 3 6 2 2 3" xfId="17609"/>
    <cellStyle name="Normal 3 3 3 3 6 2 2 4" xfId="17610"/>
    <cellStyle name="Normal 3 3 3 3 6 2 2 5" xfId="17611"/>
    <cellStyle name="Normal 3 3 3 3 6 2 2 6" xfId="17612"/>
    <cellStyle name="Normal 3 3 3 3 6 2 3" xfId="17613"/>
    <cellStyle name="Normal 3 3 3 3 6 2 3 2" xfId="17614"/>
    <cellStyle name="Normal 3 3 3 3 6 2 4" xfId="17615"/>
    <cellStyle name="Normal 3 3 3 3 6 2 5" xfId="17616"/>
    <cellStyle name="Normal 3 3 3 3 6 2 6" xfId="17617"/>
    <cellStyle name="Normal 3 3 3 3 6 2 7" xfId="17618"/>
    <cellStyle name="Normal 3 3 3 3 6 2 8" xfId="17619"/>
    <cellStyle name="Normal 3 3 3 3 6 3" xfId="17620"/>
    <cellStyle name="Normal 3 3 3 3 6 3 2" xfId="17621"/>
    <cellStyle name="Normal 3 3 3 3 6 3 3" xfId="17622"/>
    <cellStyle name="Normal 3 3 3 3 6 3 4" xfId="17623"/>
    <cellStyle name="Normal 3 3 3 3 6 3 5" xfId="17624"/>
    <cellStyle name="Normal 3 3 3 3 6 3 6" xfId="17625"/>
    <cellStyle name="Normal 3 3 3 3 6 4" xfId="17626"/>
    <cellStyle name="Normal 3 3 3 3 6 5" xfId="17627"/>
    <cellStyle name="Normal 3 3 3 3 6 6" xfId="17628"/>
    <cellStyle name="Normal 3 3 3 3 6 7" xfId="17629"/>
    <cellStyle name="Normal 3 3 3 3 6 8" xfId="17630"/>
    <cellStyle name="Normal 3 3 3 3 7" xfId="17631"/>
    <cellStyle name="Normal 3 3 3 3 7 2" xfId="17632"/>
    <cellStyle name="Normal 3 3 3 3 7 2 2" xfId="17633"/>
    <cellStyle name="Normal 3 3 3 3 7 2 3" xfId="17634"/>
    <cellStyle name="Normal 3 3 3 3 7 2 4" xfId="17635"/>
    <cellStyle name="Normal 3 3 3 3 7 2 5" xfId="17636"/>
    <cellStyle name="Normal 3 3 3 3 7 2 6" xfId="17637"/>
    <cellStyle name="Normal 3 3 3 3 7 3" xfId="17638"/>
    <cellStyle name="Normal 3 3 3 3 7 3 2" xfId="17639"/>
    <cellStyle name="Normal 3 3 3 3 7 4" xfId="17640"/>
    <cellStyle name="Normal 3 3 3 3 7 5" xfId="17641"/>
    <cellStyle name="Normal 3 3 3 3 7 6" xfId="17642"/>
    <cellStyle name="Normal 3 3 3 3 7 7" xfId="17643"/>
    <cellStyle name="Normal 3 3 3 3 7 8" xfId="17644"/>
    <cellStyle name="Normal 3 3 3 3 8" xfId="17645"/>
    <cellStyle name="Normal 3 3 3 3 8 2" xfId="17646"/>
    <cellStyle name="Normal 3 3 3 3 8 3" xfId="17647"/>
    <cellStyle name="Normal 3 3 3 3 8 4" xfId="17648"/>
    <cellStyle name="Normal 3 3 3 3 8 5" xfId="17649"/>
    <cellStyle name="Normal 3 3 3 3 8 6" xfId="17650"/>
    <cellStyle name="Normal 3 3 3 3 9" xfId="17651"/>
    <cellStyle name="Normal 3 3 3 4" xfId="17652"/>
    <cellStyle name="Normal 3 3 3 4 10" xfId="17653"/>
    <cellStyle name="Normal 3 3 3 4 11" xfId="17654"/>
    <cellStyle name="Normal 3 3 3 4 12" xfId="17655"/>
    <cellStyle name="Normal 3 3 3 4 2" xfId="17656"/>
    <cellStyle name="Normal 3 3 3 4 2 2" xfId="17657"/>
    <cellStyle name="Normal 3 3 3 4 2 2 2" xfId="17658"/>
    <cellStyle name="Normal 3 3 3 4 2 2 2 2" xfId="17659"/>
    <cellStyle name="Normal 3 3 3 4 2 2 2 3" xfId="17660"/>
    <cellStyle name="Normal 3 3 3 4 2 2 2 4" xfId="17661"/>
    <cellStyle name="Normal 3 3 3 4 2 2 2 5" xfId="17662"/>
    <cellStyle name="Normal 3 3 3 4 2 2 2 6" xfId="17663"/>
    <cellStyle name="Normal 3 3 3 4 2 2 3" xfId="17664"/>
    <cellStyle name="Normal 3 3 3 4 2 2 3 2" xfId="17665"/>
    <cellStyle name="Normal 3 3 3 4 2 2 4" xfId="17666"/>
    <cellStyle name="Normal 3 3 3 4 2 2 5" xfId="17667"/>
    <cellStyle name="Normal 3 3 3 4 2 2 6" xfId="17668"/>
    <cellStyle name="Normal 3 3 3 4 2 2 7" xfId="17669"/>
    <cellStyle name="Normal 3 3 3 4 2 2 8" xfId="17670"/>
    <cellStyle name="Normal 3 3 3 4 2 3" xfId="17671"/>
    <cellStyle name="Normal 3 3 3 4 2 3 2" xfId="17672"/>
    <cellStyle name="Normal 3 3 3 4 2 3 3" xfId="17673"/>
    <cellStyle name="Normal 3 3 3 4 2 3 4" xfId="17674"/>
    <cellStyle name="Normal 3 3 3 4 2 3 5" xfId="17675"/>
    <cellStyle name="Normal 3 3 3 4 2 3 6" xfId="17676"/>
    <cellStyle name="Normal 3 3 3 4 2 4" xfId="17677"/>
    <cellStyle name="Normal 3 3 3 4 2 5" xfId="17678"/>
    <cellStyle name="Normal 3 3 3 4 2 6" xfId="17679"/>
    <cellStyle name="Normal 3 3 3 4 2 7" xfId="17680"/>
    <cellStyle name="Normal 3 3 3 4 2 8" xfId="17681"/>
    <cellStyle name="Normal 3 3 3 4 3" xfId="17682"/>
    <cellStyle name="Normal 3 3 3 4 3 2" xfId="17683"/>
    <cellStyle name="Normal 3 3 3 4 3 2 2" xfId="17684"/>
    <cellStyle name="Normal 3 3 3 4 3 2 2 2" xfId="17685"/>
    <cellStyle name="Normal 3 3 3 4 3 2 2 3" xfId="17686"/>
    <cellStyle name="Normal 3 3 3 4 3 2 2 4" xfId="17687"/>
    <cellStyle name="Normal 3 3 3 4 3 2 2 5" xfId="17688"/>
    <cellStyle name="Normal 3 3 3 4 3 2 2 6" xfId="17689"/>
    <cellStyle name="Normal 3 3 3 4 3 2 3" xfId="17690"/>
    <cellStyle name="Normal 3 3 3 4 3 2 3 2" xfId="17691"/>
    <cellStyle name="Normal 3 3 3 4 3 2 4" xfId="17692"/>
    <cellStyle name="Normal 3 3 3 4 3 2 5" xfId="17693"/>
    <cellStyle name="Normal 3 3 3 4 3 2 6" xfId="17694"/>
    <cellStyle name="Normal 3 3 3 4 3 2 7" xfId="17695"/>
    <cellStyle name="Normal 3 3 3 4 3 2 8" xfId="17696"/>
    <cellStyle name="Normal 3 3 3 4 3 3" xfId="17697"/>
    <cellStyle name="Normal 3 3 3 4 3 3 2" xfId="17698"/>
    <cellStyle name="Normal 3 3 3 4 3 3 3" xfId="17699"/>
    <cellStyle name="Normal 3 3 3 4 3 3 4" xfId="17700"/>
    <cellStyle name="Normal 3 3 3 4 3 3 5" xfId="17701"/>
    <cellStyle name="Normal 3 3 3 4 3 3 6" xfId="17702"/>
    <cellStyle name="Normal 3 3 3 4 3 4" xfId="17703"/>
    <cellStyle name="Normal 3 3 3 4 3 5" xfId="17704"/>
    <cellStyle name="Normal 3 3 3 4 3 6" xfId="17705"/>
    <cellStyle name="Normal 3 3 3 4 3 7" xfId="17706"/>
    <cellStyle name="Normal 3 3 3 4 3 8" xfId="17707"/>
    <cellStyle name="Normal 3 3 3 4 4" xfId="17708"/>
    <cellStyle name="Normal 3 3 3 4 4 2" xfId="17709"/>
    <cellStyle name="Normal 3 3 3 4 4 2 2" xfId="17710"/>
    <cellStyle name="Normal 3 3 3 4 4 2 2 2" xfId="17711"/>
    <cellStyle name="Normal 3 3 3 4 4 2 2 3" xfId="17712"/>
    <cellStyle name="Normal 3 3 3 4 4 2 2 4" xfId="17713"/>
    <cellStyle name="Normal 3 3 3 4 4 2 2 5" xfId="17714"/>
    <cellStyle name="Normal 3 3 3 4 4 2 2 6" xfId="17715"/>
    <cellStyle name="Normal 3 3 3 4 4 2 3" xfId="17716"/>
    <cellStyle name="Normal 3 3 3 4 4 2 3 2" xfId="17717"/>
    <cellStyle name="Normal 3 3 3 4 4 2 4" xfId="17718"/>
    <cellStyle name="Normal 3 3 3 4 4 2 5" xfId="17719"/>
    <cellStyle name="Normal 3 3 3 4 4 2 6" xfId="17720"/>
    <cellStyle name="Normal 3 3 3 4 4 2 7" xfId="17721"/>
    <cellStyle name="Normal 3 3 3 4 4 2 8" xfId="17722"/>
    <cellStyle name="Normal 3 3 3 4 4 3" xfId="17723"/>
    <cellStyle name="Normal 3 3 3 4 4 3 2" xfId="17724"/>
    <cellStyle name="Normal 3 3 3 4 4 3 3" xfId="17725"/>
    <cellStyle name="Normal 3 3 3 4 4 3 4" xfId="17726"/>
    <cellStyle name="Normal 3 3 3 4 4 3 5" xfId="17727"/>
    <cellStyle name="Normal 3 3 3 4 4 3 6" xfId="17728"/>
    <cellStyle name="Normal 3 3 3 4 4 4" xfId="17729"/>
    <cellStyle name="Normal 3 3 3 4 4 5" xfId="17730"/>
    <cellStyle name="Normal 3 3 3 4 4 6" xfId="17731"/>
    <cellStyle name="Normal 3 3 3 4 4 7" xfId="17732"/>
    <cellStyle name="Normal 3 3 3 4 4 8" xfId="17733"/>
    <cellStyle name="Normal 3 3 3 4 5" xfId="17734"/>
    <cellStyle name="Normal 3 3 3 4 5 2" xfId="17735"/>
    <cellStyle name="Normal 3 3 3 4 5 2 2" xfId="17736"/>
    <cellStyle name="Normal 3 3 3 4 5 2 2 2" xfId="17737"/>
    <cellStyle name="Normal 3 3 3 4 5 2 2 3" xfId="17738"/>
    <cellStyle name="Normal 3 3 3 4 5 2 2 4" xfId="17739"/>
    <cellStyle name="Normal 3 3 3 4 5 2 2 5" xfId="17740"/>
    <cellStyle name="Normal 3 3 3 4 5 2 2 6" xfId="17741"/>
    <cellStyle name="Normal 3 3 3 4 5 2 3" xfId="17742"/>
    <cellStyle name="Normal 3 3 3 4 5 2 3 2" xfId="17743"/>
    <cellStyle name="Normal 3 3 3 4 5 2 4" xfId="17744"/>
    <cellStyle name="Normal 3 3 3 4 5 2 5" xfId="17745"/>
    <cellStyle name="Normal 3 3 3 4 5 2 6" xfId="17746"/>
    <cellStyle name="Normal 3 3 3 4 5 2 7" xfId="17747"/>
    <cellStyle name="Normal 3 3 3 4 5 2 8" xfId="17748"/>
    <cellStyle name="Normal 3 3 3 4 5 3" xfId="17749"/>
    <cellStyle name="Normal 3 3 3 4 5 3 2" xfId="17750"/>
    <cellStyle name="Normal 3 3 3 4 5 3 3" xfId="17751"/>
    <cellStyle name="Normal 3 3 3 4 5 3 4" xfId="17752"/>
    <cellStyle name="Normal 3 3 3 4 5 3 5" xfId="17753"/>
    <cellStyle name="Normal 3 3 3 4 5 3 6" xfId="17754"/>
    <cellStyle name="Normal 3 3 3 4 5 4" xfId="17755"/>
    <cellStyle name="Normal 3 3 3 4 5 5" xfId="17756"/>
    <cellStyle name="Normal 3 3 3 4 5 6" xfId="17757"/>
    <cellStyle name="Normal 3 3 3 4 5 7" xfId="17758"/>
    <cellStyle name="Normal 3 3 3 4 5 8" xfId="17759"/>
    <cellStyle name="Normal 3 3 3 4 6" xfId="17760"/>
    <cellStyle name="Normal 3 3 3 4 6 2" xfId="17761"/>
    <cellStyle name="Normal 3 3 3 4 6 2 2" xfId="17762"/>
    <cellStyle name="Normal 3 3 3 4 6 2 3" xfId="17763"/>
    <cellStyle name="Normal 3 3 3 4 6 2 4" xfId="17764"/>
    <cellStyle name="Normal 3 3 3 4 6 2 5" xfId="17765"/>
    <cellStyle name="Normal 3 3 3 4 6 2 6" xfId="17766"/>
    <cellStyle name="Normal 3 3 3 4 6 3" xfId="17767"/>
    <cellStyle name="Normal 3 3 3 4 6 3 2" xfId="17768"/>
    <cellStyle name="Normal 3 3 3 4 6 4" xfId="17769"/>
    <cellStyle name="Normal 3 3 3 4 6 5" xfId="17770"/>
    <cellStyle name="Normal 3 3 3 4 6 6" xfId="17771"/>
    <cellStyle name="Normal 3 3 3 4 6 7" xfId="17772"/>
    <cellStyle name="Normal 3 3 3 4 6 8" xfId="17773"/>
    <cellStyle name="Normal 3 3 3 4 7" xfId="17774"/>
    <cellStyle name="Normal 3 3 3 4 7 2" xfId="17775"/>
    <cellStyle name="Normal 3 3 3 4 7 3" xfId="17776"/>
    <cellStyle name="Normal 3 3 3 4 7 4" xfId="17777"/>
    <cellStyle name="Normal 3 3 3 4 7 5" xfId="17778"/>
    <cellStyle name="Normal 3 3 3 4 7 6" xfId="17779"/>
    <cellStyle name="Normal 3 3 3 4 8" xfId="17780"/>
    <cellStyle name="Normal 3 3 3 4 9" xfId="17781"/>
    <cellStyle name="Normal 3 3 3 5" xfId="17782"/>
    <cellStyle name="Normal 3 3 3 5 2" xfId="17783"/>
    <cellStyle name="Normal 3 3 3 5 2 2" xfId="17784"/>
    <cellStyle name="Normal 3 3 3 5 2 2 2" xfId="17785"/>
    <cellStyle name="Normal 3 3 3 5 2 2 3" xfId="17786"/>
    <cellStyle name="Normal 3 3 3 5 2 2 4" xfId="17787"/>
    <cellStyle name="Normal 3 3 3 5 2 2 5" xfId="17788"/>
    <cellStyle name="Normal 3 3 3 5 2 2 6" xfId="17789"/>
    <cellStyle name="Normal 3 3 3 5 2 3" xfId="17790"/>
    <cellStyle name="Normal 3 3 3 5 2 3 2" xfId="17791"/>
    <cellStyle name="Normal 3 3 3 5 2 4" xfId="17792"/>
    <cellStyle name="Normal 3 3 3 5 2 5" xfId="17793"/>
    <cellStyle name="Normal 3 3 3 5 2 6" xfId="17794"/>
    <cellStyle name="Normal 3 3 3 5 2 7" xfId="17795"/>
    <cellStyle name="Normal 3 3 3 5 2 8" xfId="17796"/>
    <cellStyle name="Normal 3 3 3 5 3" xfId="17797"/>
    <cellStyle name="Normal 3 3 3 5 3 2" xfId="17798"/>
    <cellStyle name="Normal 3 3 3 5 3 3" xfId="17799"/>
    <cellStyle name="Normal 3 3 3 5 3 4" xfId="17800"/>
    <cellStyle name="Normal 3 3 3 5 3 5" xfId="17801"/>
    <cellStyle name="Normal 3 3 3 5 3 6" xfId="17802"/>
    <cellStyle name="Normal 3 3 3 5 4" xfId="17803"/>
    <cellStyle name="Normal 3 3 3 5 5" xfId="17804"/>
    <cellStyle name="Normal 3 3 3 5 6" xfId="17805"/>
    <cellStyle name="Normal 3 3 3 5 7" xfId="17806"/>
    <cellStyle name="Normal 3 3 3 5 8" xfId="17807"/>
    <cellStyle name="Normal 3 3 3 6" xfId="17808"/>
    <cellStyle name="Normal 3 3 3 6 2" xfId="17809"/>
    <cellStyle name="Normal 3 3 3 6 2 2" xfId="17810"/>
    <cellStyle name="Normal 3 3 3 6 2 2 2" xfId="17811"/>
    <cellStyle name="Normal 3 3 3 6 2 2 3" xfId="17812"/>
    <cellStyle name="Normal 3 3 3 6 2 2 4" xfId="17813"/>
    <cellStyle name="Normal 3 3 3 6 2 2 5" xfId="17814"/>
    <cellStyle name="Normal 3 3 3 6 2 2 6" xfId="17815"/>
    <cellStyle name="Normal 3 3 3 6 2 3" xfId="17816"/>
    <cellStyle name="Normal 3 3 3 6 2 3 2" xfId="17817"/>
    <cellStyle name="Normal 3 3 3 6 2 4" xfId="17818"/>
    <cellStyle name="Normal 3 3 3 6 2 5" xfId="17819"/>
    <cellStyle name="Normal 3 3 3 6 2 6" xfId="17820"/>
    <cellStyle name="Normal 3 3 3 6 2 7" xfId="17821"/>
    <cellStyle name="Normal 3 3 3 6 2 8" xfId="17822"/>
    <cellStyle name="Normal 3 3 3 6 3" xfId="17823"/>
    <cellStyle name="Normal 3 3 3 6 3 2" xfId="17824"/>
    <cellStyle name="Normal 3 3 3 6 3 3" xfId="17825"/>
    <cellStyle name="Normal 3 3 3 6 3 4" xfId="17826"/>
    <cellStyle name="Normal 3 3 3 6 3 5" xfId="17827"/>
    <cellStyle name="Normal 3 3 3 6 3 6" xfId="17828"/>
    <cellStyle name="Normal 3 3 3 6 4" xfId="17829"/>
    <cellStyle name="Normal 3 3 3 6 5" xfId="17830"/>
    <cellStyle name="Normal 3 3 3 6 6" xfId="17831"/>
    <cellStyle name="Normal 3 3 3 6 7" xfId="17832"/>
    <cellStyle name="Normal 3 3 3 6 8" xfId="17833"/>
    <cellStyle name="Normal 3 3 3 7" xfId="17834"/>
    <cellStyle name="Normal 3 3 3 7 2" xfId="17835"/>
    <cellStyle name="Normal 3 3 3 7 2 2" xfId="17836"/>
    <cellStyle name="Normal 3 3 3 7 2 2 2" xfId="17837"/>
    <cellStyle name="Normal 3 3 3 7 2 2 3" xfId="17838"/>
    <cellStyle name="Normal 3 3 3 7 2 2 4" xfId="17839"/>
    <cellStyle name="Normal 3 3 3 7 2 2 5" xfId="17840"/>
    <cellStyle name="Normal 3 3 3 7 2 2 6" xfId="17841"/>
    <cellStyle name="Normal 3 3 3 7 2 3" xfId="17842"/>
    <cellStyle name="Normal 3 3 3 7 2 3 2" xfId="17843"/>
    <cellStyle name="Normal 3 3 3 7 2 4" xfId="17844"/>
    <cellStyle name="Normal 3 3 3 7 2 5" xfId="17845"/>
    <cellStyle name="Normal 3 3 3 7 2 6" xfId="17846"/>
    <cellStyle name="Normal 3 3 3 7 2 7" xfId="17847"/>
    <cellStyle name="Normal 3 3 3 7 2 8" xfId="17848"/>
    <cellStyle name="Normal 3 3 3 7 3" xfId="17849"/>
    <cellStyle name="Normal 3 3 3 7 3 2" xfId="17850"/>
    <cellStyle name="Normal 3 3 3 7 3 3" xfId="17851"/>
    <cellStyle name="Normal 3 3 3 7 3 4" xfId="17852"/>
    <cellStyle name="Normal 3 3 3 7 3 5" xfId="17853"/>
    <cellStyle name="Normal 3 3 3 7 3 6" xfId="17854"/>
    <cellStyle name="Normal 3 3 3 7 4" xfId="17855"/>
    <cellStyle name="Normal 3 3 3 7 5" xfId="17856"/>
    <cellStyle name="Normal 3 3 3 7 6" xfId="17857"/>
    <cellStyle name="Normal 3 3 3 7 7" xfId="17858"/>
    <cellStyle name="Normal 3 3 3 7 8" xfId="17859"/>
    <cellStyle name="Normal 3 3 3 8" xfId="17860"/>
    <cellStyle name="Normal 3 3 3 8 2" xfId="17861"/>
    <cellStyle name="Normal 3 3 3 8 2 2" xfId="17862"/>
    <cellStyle name="Normal 3 3 3 8 2 2 2" xfId="17863"/>
    <cellStyle name="Normal 3 3 3 8 2 2 3" xfId="17864"/>
    <cellStyle name="Normal 3 3 3 8 2 2 4" xfId="17865"/>
    <cellStyle name="Normal 3 3 3 8 2 2 5" xfId="17866"/>
    <cellStyle name="Normal 3 3 3 8 2 2 6" xfId="17867"/>
    <cellStyle name="Normal 3 3 3 8 2 3" xfId="17868"/>
    <cellStyle name="Normal 3 3 3 8 2 3 2" xfId="17869"/>
    <cellStyle name="Normal 3 3 3 8 2 4" xfId="17870"/>
    <cellStyle name="Normal 3 3 3 8 2 5" xfId="17871"/>
    <cellStyle name="Normal 3 3 3 8 2 6" xfId="17872"/>
    <cellStyle name="Normal 3 3 3 8 2 7" xfId="17873"/>
    <cellStyle name="Normal 3 3 3 8 2 8" xfId="17874"/>
    <cellStyle name="Normal 3 3 3 8 3" xfId="17875"/>
    <cellStyle name="Normal 3 3 3 8 3 2" xfId="17876"/>
    <cellStyle name="Normal 3 3 3 8 3 3" xfId="17877"/>
    <cellStyle name="Normal 3 3 3 8 3 4" xfId="17878"/>
    <cellStyle name="Normal 3 3 3 8 3 5" xfId="17879"/>
    <cellStyle name="Normal 3 3 3 8 3 6" xfId="17880"/>
    <cellStyle name="Normal 3 3 3 8 4" xfId="17881"/>
    <cellStyle name="Normal 3 3 3 8 5" xfId="17882"/>
    <cellStyle name="Normal 3 3 3 8 6" xfId="17883"/>
    <cellStyle name="Normal 3 3 3 8 7" xfId="17884"/>
    <cellStyle name="Normal 3 3 3 8 8" xfId="17885"/>
    <cellStyle name="Normal 3 3 3 9" xfId="17886"/>
    <cellStyle name="Normal 3 3 3 9 2" xfId="17887"/>
    <cellStyle name="Normal 3 3 3 9 2 2" xfId="17888"/>
    <cellStyle name="Normal 3 3 3 9 2 3" xfId="17889"/>
    <cellStyle name="Normal 3 3 3 9 2 4" xfId="17890"/>
    <cellStyle name="Normal 3 3 3 9 2 5" xfId="17891"/>
    <cellStyle name="Normal 3 3 3 9 2 6" xfId="17892"/>
    <cellStyle name="Normal 3 3 3 9 3" xfId="17893"/>
    <cellStyle name="Normal 3 3 3 9 3 2" xfId="17894"/>
    <cellStyle name="Normal 3 3 3 9 4" xfId="17895"/>
    <cellStyle name="Normal 3 3 3 9 5" xfId="17896"/>
    <cellStyle name="Normal 3 3 3 9 6" xfId="17897"/>
    <cellStyle name="Normal 3 3 3 9 7" xfId="17898"/>
    <cellStyle name="Normal 3 3 3 9 8" xfId="17899"/>
    <cellStyle name="Normal 3 3 4" xfId="17900"/>
    <cellStyle name="Normal 3 3 4 10" xfId="17901"/>
    <cellStyle name="Normal 3 3 4 11" xfId="17902"/>
    <cellStyle name="Normal 3 3 4 12" xfId="17903"/>
    <cellStyle name="Normal 3 3 4 13" xfId="17904"/>
    <cellStyle name="Normal 3 3 4 2" xfId="17905"/>
    <cellStyle name="Normal 3 3 4 2 10" xfId="17906"/>
    <cellStyle name="Normal 3 3 4 2 11" xfId="17907"/>
    <cellStyle name="Normal 3 3 4 2 12" xfId="17908"/>
    <cellStyle name="Normal 3 3 4 2 2" xfId="17909"/>
    <cellStyle name="Normal 3 3 4 2 2 2" xfId="17910"/>
    <cellStyle name="Normal 3 3 4 2 2 2 2" xfId="17911"/>
    <cellStyle name="Normal 3 3 4 2 2 2 2 2" xfId="17912"/>
    <cellStyle name="Normal 3 3 4 2 2 2 2 3" xfId="17913"/>
    <cellStyle name="Normal 3 3 4 2 2 2 2 4" xfId="17914"/>
    <cellStyle name="Normal 3 3 4 2 2 2 2 5" xfId="17915"/>
    <cellStyle name="Normal 3 3 4 2 2 2 2 6" xfId="17916"/>
    <cellStyle name="Normal 3 3 4 2 2 2 3" xfId="17917"/>
    <cellStyle name="Normal 3 3 4 2 2 2 3 2" xfId="17918"/>
    <cellStyle name="Normal 3 3 4 2 2 2 4" xfId="17919"/>
    <cellStyle name="Normal 3 3 4 2 2 2 5" xfId="17920"/>
    <cellStyle name="Normal 3 3 4 2 2 2 6" xfId="17921"/>
    <cellStyle name="Normal 3 3 4 2 2 2 7" xfId="17922"/>
    <cellStyle name="Normal 3 3 4 2 2 2 8" xfId="17923"/>
    <cellStyle name="Normal 3 3 4 2 2 3" xfId="17924"/>
    <cellStyle name="Normal 3 3 4 2 2 3 2" xfId="17925"/>
    <cellStyle name="Normal 3 3 4 2 2 3 3" xfId="17926"/>
    <cellStyle name="Normal 3 3 4 2 2 3 4" xfId="17927"/>
    <cellStyle name="Normal 3 3 4 2 2 3 5" xfId="17928"/>
    <cellStyle name="Normal 3 3 4 2 2 3 6" xfId="17929"/>
    <cellStyle name="Normal 3 3 4 2 2 4" xfId="17930"/>
    <cellStyle name="Normal 3 3 4 2 2 5" xfId="17931"/>
    <cellStyle name="Normal 3 3 4 2 2 6" xfId="17932"/>
    <cellStyle name="Normal 3 3 4 2 2 7" xfId="17933"/>
    <cellStyle name="Normal 3 3 4 2 2 8" xfId="17934"/>
    <cellStyle name="Normal 3 3 4 2 3" xfId="17935"/>
    <cellStyle name="Normal 3 3 4 2 3 2" xfId="17936"/>
    <cellStyle name="Normal 3 3 4 2 3 2 2" xfId="17937"/>
    <cellStyle name="Normal 3 3 4 2 3 2 2 2" xfId="17938"/>
    <cellStyle name="Normal 3 3 4 2 3 2 2 3" xfId="17939"/>
    <cellStyle name="Normal 3 3 4 2 3 2 2 4" xfId="17940"/>
    <cellStyle name="Normal 3 3 4 2 3 2 2 5" xfId="17941"/>
    <cellStyle name="Normal 3 3 4 2 3 2 2 6" xfId="17942"/>
    <cellStyle name="Normal 3 3 4 2 3 2 3" xfId="17943"/>
    <cellStyle name="Normal 3 3 4 2 3 2 3 2" xfId="17944"/>
    <cellStyle name="Normal 3 3 4 2 3 2 4" xfId="17945"/>
    <cellStyle name="Normal 3 3 4 2 3 2 5" xfId="17946"/>
    <cellStyle name="Normal 3 3 4 2 3 2 6" xfId="17947"/>
    <cellStyle name="Normal 3 3 4 2 3 2 7" xfId="17948"/>
    <cellStyle name="Normal 3 3 4 2 3 2 8" xfId="17949"/>
    <cellStyle name="Normal 3 3 4 2 3 3" xfId="17950"/>
    <cellStyle name="Normal 3 3 4 2 3 3 2" xfId="17951"/>
    <cellStyle name="Normal 3 3 4 2 3 3 3" xfId="17952"/>
    <cellStyle name="Normal 3 3 4 2 3 3 4" xfId="17953"/>
    <cellStyle name="Normal 3 3 4 2 3 3 5" xfId="17954"/>
    <cellStyle name="Normal 3 3 4 2 3 3 6" xfId="17955"/>
    <cellStyle name="Normal 3 3 4 2 3 4" xfId="17956"/>
    <cellStyle name="Normal 3 3 4 2 3 5" xfId="17957"/>
    <cellStyle name="Normal 3 3 4 2 3 6" xfId="17958"/>
    <cellStyle name="Normal 3 3 4 2 3 7" xfId="17959"/>
    <cellStyle name="Normal 3 3 4 2 3 8" xfId="17960"/>
    <cellStyle name="Normal 3 3 4 2 4" xfId="17961"/>
    <cellStyle name="Normal 3 3 4 2 4 2" xfId="17962"/>
    <cellStyle name="Normal 3 3 4 2 4 2 2" xfId="17963"/>
    <cellStyle name="Normal 3 3 4 2 4 2 2 2" xfId="17964"/>
    <cellStyle name="Normal 3 3 4 2 4 2 2 3" xfId="17965"/>
    <cellStyle name="Normal 3 3 4 2 4 2 2 4" xfId="17966"/>
    <cellStyle name="Normal 3 3 4 2 4 2 2 5" xfId="17967"/>
    <cellStyle name="Normal 3 3 4 2 4 2 2 6" xfId="17968"/>
    <cellStyle name="Normal 3 3 4 2 4 2 3" xfId="17969"/>
    <cellStyle name="Normal 3 3 4 2 4 2 3 2" xfId="17970"/>
    <cellStyle name="Normal 3 3 4 2 4 2 4" xfId="17971"/>
    <cellStyle name="Normal 3 3 4 2 4 2 5" xfId="17972"/>
    <cellStyle name="Normal 3 3 4 2 4 2 6" xfId="17973"/>
    <cellStyle name="Normal 3 3 4 2 4 2 7" xfId="17974"/>
    <cellStyle name="Normal 3 3 4 2 4 2 8" xfId="17975"/>
    <cellStyle name="Normal 3 3 4 2 4 3" xfId="17976"/>
    <cellStyle name="Normal 3 3 4 2 4 3 2" xfId="17977"/>
    <cellStyle name="Normal 3 3 4 2 4 3 3" xfId="17978"/>
    <cellStyle name="Normal 3 3 4 2 4 3 4" xfId="17979"/>
    <cellStyle name="Normal 3 3 4 2 4 3 5" xfId="17980"/>
    <cellStyle name="Normal 3 3 4 2 4 3 6" xfId="17981"/>
    <cellStyle name="Normal 3 3 4 2 4 4" xfId="17982"/>
    <cellStyle name="Normal 3 3 4 2 4 5" xfId="17983"/>
    <cellStyle name="Normal 3 3 4 2 4 6" xfId="17984"/>
    <cellStyle name="Normal 3 3 4 2 4 7" xfId="17985"/>
    <cellStyle name="Normal 3 3 4 2 4 8" xfId="17986"/>
    <cellStyle name="Normal 3 3 4 2 5" xfId="17987"/>
    <cellStyle name="Normal 3 3 4 2 5 2" xfId="17988"/>
    <cellStyle name="Normal 3 3 4 2 5 2 2" xfId="17989"/>
    <cellStyle name="Normal 3 3 4 2 5 2 2 2" xfId="17990"/>
    <cellStyle name="Normal 3 3 4 2 5 2 2 3" xfId="17991"/>
    <cellStyle name="Normal 3 3 4 2 5 2 2 4" xfId="17992"/>
    <cellStyle name="Normal 3 3 4 2 5 2 2 5" xfId="17993"/>
    <cellStyle name="Normal 3 3 4 2 5 2 2 6" xfId="17994"/>
    <cellStyle name="Normal 3 3 4 2 5 2 3" xfId="17995"/>
    <cellStyle name="Normal 3 3 4 2 5 2 3 2" xfId="17996"/>
    <cellStyle name="Normal 3 3 4 2 5 2 4" xfId="17997"/>
    <cellStyle name="Normal 3 3 4 2 5 2 5" xfId="17998"/>
    <cellStyle name="Normal 3 3 4 2 5 2 6" xfId="17999"/>
    <cellStyle name="Normal 3 3 4 2 5 2 7" xfId="18000"/>
    <cellStyle name="Normal 3 3 4 2 5 2 8" xfId="18001"/>
    <cellStyle name="Normal 3 3 4 2 5 3" xfId="18002"/>
    <cellStyle name="Normal 3 3 4 2 5 3 2" xfId="18003"/>
    <cellStyle name="Normal 3 3 4 2 5 3 3" xfId="18004"/>
    <cellStyle name="Normal 3 3 4 2 5 3 4" xfId="18005"/>
    <cellStyle name="Normal 3 3 4 2 5 3 5" xfId="18006"/>
    <cellStyle name="Normal 3 3 4 2 5 3 6" xfId="18007"/>
    <cellStyle name="Normal 3 3 4 2 5 4" xfId="18008"/>
    <cellStyle name="Normal 3 3 4 2 5 5" xfId="18009"/>
    <cellStyle name="Normal 3 3 4 2 5 6" xfId="18010"/>
    <cellStyle name="Normal 3 3 4 2 5 7" xfId="18011"/>
    <cellStyle name="Normal 3 3 4 2 5 8" xfId="18012"/>
    <cellStyle name="Normal 3 3 4 2 6" xfId="18013"/>
    <cellStyle name="Normal 3 3 4 2 6 2" xfId="18014"/>
    <cellStyle name="Normal 3 3 4 2 6 2 2" xfId="18015"/>
    <cellStyle name="Normal 3 3 4 2 6 2 3" xfId="18016"/>
    <cellStyle name="Normal 3 3 4 2 6 2 4" xfId="18017"/>
    <cellStyle name="Normal 3 3 4 2 6 2 5" xfId="18018"/>
    <cellStyle name="Normal 3 3 4 2 6 2 6" xfId="18019"/>
    <cellStyle name="Normal 3 3 4 2 6 3" xfId="18020"/>
    <cellStyle name="Normal 3 3 4 2 6 3 2" xfId="18021"/>
    <cellStyle name="Normal 3 3 4 2 6 4" xfId="18022"/>
    <cellStyle name="Normal 3 3 4 2 6 5" xfId="18023"/>
    <cellStyle name="Normal 3 3 4 2 6 6" xfId="18024"/>
    <cellStyle name="Normal 3 3 4 2 6 7" xfId="18025"/>
    <cellStyle name="Normal 3 3 4 2 6 8" xfId="18026"/>
    <cellStyle name="Normal 3 3 4 2 7" xfId="18027"/>
    <cellStyle name="Normal 3 3 4 2 7 2" xfId="18028"/>
    <cellStyle name="Normal 3 3 4 2 7 3" xfId="18029"/>
    <cellStyle name="Normal 3 3 4 2 7 4" xfId="18030"/>
    <cellStyle name="Normal 3 3 4 2 7 5" xfId="18031"/>
    <cellStyle name="Normal 3 3 4 2 7 6" xfId="18032"/>
    <cellStyle name="Normal 3 3 4 2 8" xfId="18033"/>
    <cellStyle name="Normal 3 3 4 2 9" xfId="18034"/>
    <cellStyle name="Normal 3 3 4 3" xfId="18035"/>
    <cellStyle name="Normal 3 3 4 3 2" xfId="18036"/>
    <cellStyle name="Normal 3 3 4 3 2 2" xfId="18037"/>
    <cellStyle name="Normal 3 3 4 3 2 2 2" xfId="18038"/>
    <cellStyle name="Normal 3 3 4 3 2 2 3" xfId="18039"/>
    <cellStyle name="Normal 3 3 4 3 2 2 4" xfId="18040"/>
    <cellStyle name="Normal 3 3 4 3 2 2 5" xfId="18041"/>
    <cellStyle name="Normal 3 3 4 3 2 2 6" xfId="18042"/>
    <cellStyle name="Normal 3 3 4 3 2 3" xfId="18043"/>
    <cellStyle name="Normal 3 3 4 3 2 3 2" xfId="18044"/>
    <cellStyle name="Normal 3 3 4 3 2 4" xfId="18045"/>
    <cellStyle name="Normal 3 3 4 3 2 5" xfId="18046"/>
    <cellStyle name="Normal 3 3 4 3 2 6" xfId="18047"/>
    <cellStyle name="Normal 3 3 4 3 2 7" xfId="18048"/>
    <cellStyle name="Normal 3 3 4 3 2 8" xfId="18049"/>
    <cellStyle name="Normal 3 3 4 3 3" xfId="18050"/>
    <cellStyle name="Normal 3 3 4 3 3 2" xfId="18051"/>
    <cellStyle name="Normal 3 3 4 3 3 3" xfId="18052"/>
    <cellStyle name="Normal 3 3 4 3 3 4" xfId="18053"/>
    <cellStyle name="Normal 3 3 4 3 3 5" xfId="18054"/>
    <cellStyle name="Normal 3 3 4 3 3 6" xfId="18055"/>
    <cellStyle name="Normal 3 3 4 3 4" xfId="18056"/>
    <cellStyle name="Normal 3 3 4 3 5" xfId="18057"/>
    <cellStyle name="Normal 3 3 4 3 6" xfId="18058"/>
    <cellStyle name="Normal 3 3 4 3 7" xfId="18059"/>
    <cellStyle name="Normal 3 3 4 3 8" xfId="18060"/>
    <cellStyle name="Normal 3 3 4 4" xfId="18061"/>
    <cellStyle name="Normal 3 3 4 4 2" xfId="18062"/>
    <cellStyle name="Normal 3 3 4 4 2 2" xfId="18063"/>
    <cellStyle name="Normal 3 3 4 4 2 2 2" xfId="18064"/>
    <cellStyle name="Normal 3 3 4 4 2 2 3" xfId="18065"/>
    <cellStyle name="Normal 3 3 4 4 2 2 4" xfId="18066"/>
    <cellStyle name="Normal 3 3 4 4 2 2 5" xfId="18067"/>
    <cellStyle name="Normal 3 3 4 4 2 2 6" xfId="18068"/>
    <cellStyle name="Normal 3 3 4 4 2 3" xfId="18069"/>
    <cellStyle name="Normal 3 3 4 4 2 3 2" xfId="18070"/>
    <cellStyle name="Normal 3 3 4 4 2 4" xfId="18071"/>
    <cellStyle name="Normal 3 3 4 4 2 5" xfId="18072"/>
    <cellStyle name="Normal 3 3 4 4 2 6" xfId="18073"/>
    <cellStyle name="Normal 3 3 4 4 2 7" xfId="18074"/>
    <cellStyle name="Normal 3 3 4 4 2 8" xfId="18075"/>
    <cellStyle name="Normal 3 3 4 4 3" xfId="18076"/>
    <cellStyle name="Normal 3 3 4 4 3 2" xfId="18077"/>
    <cellStyle name="Normal 3 3 4 4 3 3" xfId="18078"/>
    <cellStyle name="Normal 3 3 4 4 3 4" xfId="18079"/>
    <cellStyle name="Normal 3 3 4 4 3 5" xfId="18080"/>
    <cellStyle name="Normal 3 3 4 4 3 6" xfId="18081"/>
    <cellStyle name="Normal 3 3 4 4 4" xfId="18082"/>
    <cellStyle name="Normal 3 3 4 4 5" xfId="18083"/>
    <cellStyle name="Normal 3 3 4 4 6" xfId="18084"/>
    <cellStyle name="Normal 3 3 4 4 7" xfId="18085"/>
    <cellStyle name="Normal 3 3 4 4 8" xfId="18086"/>
    <cellStyle name="Normal 3 3 4 5" xfId="18087"/>
    <cellStyle name="Normal 3 3 4 5 2" xfId="18088"/>
    <cellStyle name="Normal 3 3 4 5 2 2" xfId="18089"/>
    <cellStyle name="Normal 3 3 4 5 2 2 2" xfId="18090"/>
    <cellStyle name="Normal 3 3 4 5 2 2 3" xfId="18091"/>
    <cellStyle name="Normal 3 3 4 5 2 2 4" xfId="18092"/>
    <cellStyle name="Normal 3 3 4 5 2 2 5" xfId="18093"/>
    <cellStyle name="Normal 3 3 4 5 2 2 6" xfId="18094"/>
    <cellStyle name="Normal 3 3 4 5 2 3" xfId="18095"/>
    <cellStyle name="Normal 3 3 4 5 2 3 2" xfId="18096"/>
    <cellStyle name="Normal 3 3 4 5 2 4" xfId="18097"/>
    <cellStyle name="Normal 3 3 4 5 2 5" xfId="18098"/>
    <cellStyle name="Normal 3 3 4 5 2 6" xfId="18099"/>
    <cellStyle name="Normal 3 3 4 5 2 7" xfId="18100"/>
    <cellStyle name="Normal 3 3 4 5 2 8" xfId="18101"/>
    <cellStyle name="Normal 3 3 4 5 3" xfId="18102"/>
    <cellStyle name="Normal 3 3 4 5 3 2" xfId="18103"/>
    <cellStyle name="Normal 3 3 4 5 3 3" xfId="18104"/>
    <cellStyle name="Normal 3 3 4 5 3 4" xfId="18105"/>
    <cellStyle name="Normal 3 3 4 5 3 5" xfId="18106"/>
    <cellStyle name="Normal 3 3 4 5 3 6" xfId="18107"/>
    <cellStyle name="Normal 3 3 4 5 4" xfId="18108"/>
    <cellStyle name="Normal 3 3 4 5 5" xfId="18109"/>
    <cellStyle name="Normal 3 3 4 5 6" xfId="18110"/>
    <cellStyle name="Normal 3 3 4 5 7" xfId="18111"/>
    <cellStyle name="Normal 3 3 4 5 8" xfId="18112"/>
    <cellStyle name="Normal 3 3 4 6" xfId="18113"/>
    <cellStyle name="Normal 3 3 4 6 2" xfId="18114"/>
    <cellStyle name="Normal 3 3 4 6 2 2" xfId="18115"/>
    <cellStyle name="Normal 3 3 4 6 2 2 2" xfId="18116"/>
    <cellStyle name="Normal 3 3 4 6 2 2 3" xfId="18117"/>
    <cellStyle name="Normal 3 3 4 6 2 2 4" xfId="18118"/>
    <cellStyle name="Normal 3 3 4 6 2 2 5" xfId="18119"/>
    <cellStyle name="Normal 3 3 4 6 2 2 6" xfId="18120"/>
    <cellStyle name="Normal 3 3 4 6 2 3" xfId="18121"/>
    <cellStyle name="Normal 3 3 4 6 2 3 2" xfId="18122"/>
    <cellStyle name="Normal 3 3 4 6 2 4" xfId="18123"/>
    <cellStyle name="Normal 3 3 4 6 2 5" xfId="18124"/>
    <cellStyle name="Normal 3 3 4 6 2 6" xfId="18125"/>
    <cellStyle name="Normal 3 3 4 6 2 7" xfId="18126"/>
    <cellStyle name="Normal 3 3 4 6 2 8" xfId="18127"/>
    <cellStyle name="Normal 3 3 4 6 3" xfId="18128"/>
    <cellStyle name="Normal 3 3 4 6 3 2" xfId="18129"/>
    <cellStyle name="Normal 3 3 4 6 3 3" xfId="18130"/>
    <cellStyle name="Normal 3 3 4 6 3 4" xfId="18131"/>
    <cellStyle name="Normal 3 3 4 6 3 5" xfId="18132"/>
    <cellStyle name="Normal 3 3 4 6 3 6" xfId="18133"/>
    <cellStyle name="Normal 3 3 4 6 4" xfId="18134"/>
    <cellStyle name="Normal 3 3 4 6 5" xfId="18135"/>
    <cellStyle name="Normal 3 3 4 6 6" xfId="18136"/>
    <cellStyle name="Normal 3 3 4 6 7" xfId="18137"/>
    <cellStyle name="Normal 3 3 4 6 8" xfId="18138"/>
    <cellStyle name="Normal 3 3 4 7" xfId="18139"/>
    <cellStyle name="Normal 3 3 4 7 2" xfId="18140"/>
    <cellStyle name="Normal 3 3 4 7 2 2" xfId="18141"/>
    <cellStyle name="Normal 3 3 4 7 2 3" xfId="18142"/>
    <cellStyle name="Normal 3 3 4 7 2 4" xfId="18143"/>
    <cellStyle name="Normal 3 3 4 7 2 5" xfId="18144"/>
    <cellStyle name="Normal 3 3 4 7 2 6" xfId="18145"/>
    <cellStyle name="Normal 3 3 4 7 3" xfId="18146"/>
    <cellStyle name="Normal 3 3 4 7 3 2" xfId="18147"/>
    <cellStyle name="Normal 3 3 4 7 4" xfId="18148"/>
    <cellStyle name="Normal 3 3 4 7 5" xfId="18149"/>
    <cellStyle name="Normal 3 3 4 7 6" xfId="18150"/>
    <cellStyle name="Normal 3 3 4 7 7" xfId="18151"/>
    <cellStyle name="Normal 3 3 4 7 8" xfId="18152"/>
    <cellStyle name="Normal 3 3 4 8" xfId="18153"/>
    <cellStyle name="Normal 3 3 4 8 2" xfId="18154"/>
    <cellStyle name="Normal 3 3 4 8 3" xfId="18155"/>
    <cellStyle name="Normal 3 3 4 8 4" xfId="18156"/>
    <cellStyle name="Normal 3 3 4 8 5" xfId="18157"/>
    <cellStyle name="Normal 3 3 4 8 6" xfId="18158"/>
    <cellStyle name="Normal 3 3 4 9" xfId="18159"/>
    <cellStyle name="Normal 3 3 5" xfId="18160"/>
    <cellStyle name="Normal 3 3 5 10" xfId="18161"/>
    <cellStyle name="Normal 3 3 5 11" xfId="18162"/>
    <cellStyle name="Normal 3 3 5 12" xfId="18163"/>
    <cellStyle name="Normal 3 3 5 13" xfId="18164"/>
    <cellStyle name="Normal 3 3 5 2" xfId="18165"/>
    <cellStyle name="Normal 3 3 5 2 10" xfId="18166"/>
    <cellStyle name="Normal 3 3 5 2 11" xfId="18167"/>
    <cellStyle name="Normal 3 3 5 2 12" xfId="18168"/>
    <cellStyle name="Normal 3 3 5 2 2" xfId="18169"/>
    <cellStyle name="Normal 3 3 5 2 2 2" xfId="18170"/>
    <cellStyle name="Normal 3 3 5 2 2 2 2" xfId="18171"/>
    <cellStyle name="Normal 3 3 5 2 2 2 2 2" xfId="18172"/>
    <cellStyle name="Normal 3 3 5 2 2 2 2 3" xfId="18173"/>
    <cellStyle name="Normal 3 3 5 2 2 2 2 4" xfId="18174"/>
    <cellStyle name="Normal 3 3 5 2 2 2 2 5" xfId="18175"/>
    <cellStyle name="Normal 3 3 5 2 2 2 2 6" xfId="18176"/>
    <cellStyle name="Normal 3 3 5 2 2 2 3" xfId="18177"/>
    <cellStyle name="Normal 3 3 5 2 2 2 3 2" xfId="18178"/>
    <cellStyle name="Normal 3 3 5 2 2 2 4" xfId="18179"/>
    <cellStyle name="Normal 3 3 5 2 2 2 5" xfId="18180"/>
    <cellStyle name="Normal 3 3 5 2 2 2 6" xfId="18181"/>
    <cellStyle name="Normal 3 3 5 2 2 2 7" xfId="18182"/>
    <cellStyle name="Normal 3 3 5 2 2 2 8" xfId="18183"/>
    <cellStyle name="Normal 3 3 5 2 2 3" xfId="18184"/>
    <cellStyle name="Normal 3 3 5 2 2 3 2" xfId="18185"/>
    <cellStyle name="Normal 3 3 5 2 2 3 3" xfId="18186"/>
    <cellStyle name="Normal 3 3 5 2 2 3 4" xfId="18187"/>
    <cellStyle name="Normal 3 3 5 2 2 3 5" xfId="18188"/>
    <cellStyle name="Normal 3 3 5 2 2 3 6" xfId="18189"/>
    <cellStyle name="Normal 3 3 5 2 2 4" xfId="18190"/>
    <cellStyle name="Normal 3 3 5 2 2 5" xfId="18191"/>
    <cellStyle name="Normal 3 3 5 2 2 6" xfId="18192"/>
    <cellStyle name="Normal 3 3 5 2 2 7" xfId="18193"/>
    <cellStyle name="Normal 3 3 5 2 2 8" xfId="18194"/>
    <cellStyle name="Normal 3 3 5 2 3" xfId="18195"/>
    <cellStyle name="Normal 3 3 5 2 3 2" xfId="18196"/>
    <cellStyle name="Normal 3 3 5 2 3 2 2" xfId="18197"/>
    <cellStyle name="Normal 3 3 5 2 3 2 2 2" xfId="18198"/>
    <cellStyle name="Normal 3 3 5 2 3 2 2 3" xfId="18199"/>
    <cellStyle name="Normal 3 3 5 2 3 2 2 4" xfId="18200"/>
    <cellStyle name="Normal 3 3 5 2 3 2 2 5" xfId="18201"/>
    <cellStyle name="Normal 3 3 5 2 3 2 2 6" xfId="18202"/>
    <cellStyle name="Normal 3 3 5 2 3 2 3" xfId="18203"/>
    <cellStyle name="Normal 3 3 5 2 3 2 3 2" xfId="18204"/>
    <cellStyle name="Normal 3 3 5 2 3 2 4" xfId="18205"/>
    <cellStyle name="Normal 3 3 5 2 3 2 5" xfId="18206"/>
    <cellStyle name="Normal 3 3 5 2 3 2 6" xfId="18207"/>
    <cellStyle name="Normal 3 3 5 2 3 2 7" xfId="18208"/>
    <cellStyle name="Normal 3 3 5 2 3 2 8" xfId="18209"/>
    <cellStyle name="Normal 3 3 5 2 3 3" xfId="18210"/>
    <cellStyle name="Normal 3 3 5 2 3 3 2" xfId="18211"/>
    <cellStyle name="Normal 3 3 5 2 3 3 3" xfId="18212"/>
    <cellStyle name="Normal 3 3 5 2 3 3 4" xfId="18213"/>
    <cellStyle name="Normal 3 3 5 2 3 3 5" xfId="18214"/>
    <cellStyle name="Normal 3 3 5 2 3 3 6" xfId="18215"/>
    <cellStyle name="Normal 3 3 5 2 3 4" xfId="18216"/>
    <cellStyle name="Normal 3 3 5 2 3 5" xfId="18217"/>
    <cellStyle name="Normal 3 3 5 2 3 6" xfId="18218"/>
    <cellStyle name="Normal 3 3 5 2 3 7" xfId="18219"/>
    <cellStyle name="Normal 3 3 5 2 3 8" xfId="18220"/>
    <cellStyle name="Normal 3 3 5 2 4" xfId="18221"/>
    <cellStyle name="Normal 3 3 5 2 4 2" xfId="18222"/>
    <cellStyle name="Normal 3 3 5 2 4 2 2" xfId="18223"/>
    <cellStyle name="Normal 3 3 5 2 4 2 2 2" xfId="18224"/>
    <cellStyle name="Normal 3 3 5 2 4 2 2 3" xfId="18225"/>
    <cellStyle name="Normal 3 3 5 2 4 2 2 4" xfId="18226"/>
    <cellStyle name="Normal 3 3 5 2 4 2 2 5" xfId="18227"/>
    <cellStyle name="Normal 3 3 5 2 4 2 2 6" xfId="18228"/>
    <cellStyle name="Normal 3 3 5 2 4 2 3" xfId="18229"/>
    <cellStyle name="Normal 3 3 5 2 4 2 3 2" xfId="18230"/>
    <cellStyle name="Normal 3 3 5 2 4 2 4" xfId="18231"/>
    <cellStyle name="Normal 3 3 5 2 4 2 5" xfId="18232"/>
    <cellStyle name="Normal 3 3 5 2 4 2 6" xfId="18233"/>
    <cellStyle name="Normal 3 3 5 2 4 2 7" xfId="18234"/>
    <cellStyle name="Normal 3 3 5 2 4 2 8" xfId="18235"/>
    <cellStyle name="Normal 3 3 5 2 4 3" xfId="18236"/>
    <cellStyle name="Normal 3 3 5 2 4 3 2" xfId="18237"/>
    <cellStyle name="Normal 3 3 5 2 4 3 3" xfId="18238"/>
    <cellStyle name="Normal 3 3 5 2 4 3 4" xfId="18239"/>
    <cellStyle name="Normal 3 3 5 2 4 3 5" xfId="18240"/>
    <cellStyle name="Normal 3 3 5 2 4 3 6" xfId="18241"/>
    <cellStyle name="Normal 3 3 5 2 4 4" xfId="18242"/>
    <cellStyle name="Normal 3 3 5 2 4 5" xfId="18243"/>
    <cellStyle name="Normal 3 3 5 2 4 6" xfId="18244"/>
    <cellStyle name="Normal 3 3 5 2 4 7" xfId="18245"/>
    <cellStyle name="Normal 3 3 5 2 4 8" xfId="18246"/>
    <cellStyle name="Normal 3 3 5 2 5" xfId="18247"/>
    <cellStyle name="Normal 3 3 5 2 5 2" xfId="18248"/>
    <cellStyle name="Normal 3 3 5 2 5 2 2" xfId="18249"/>
    <cellStyle name="Normal 3 3 5 2 5 2 2 2" xfId="18250"/>
    <cellStyle name="Normal 3 3 5 2 5 2 2 3" xfId="18251"/>
    <cellStyle name="Normal 3 3 5 2 5 2 2 4" xfId="18252"/>
    <cellStyle name="Normal 3 3 5 2 5 2 2 5" xfId="18253"/>
    <cellStyle name="Normal 3 3 5 2 5 2 2 6" xfId="18254"/>
    <cellStyle name="Normal 3 3 5 2 5 2 3" xfId="18255"/>
    <cellStyle name="Normal 3 3 5 2 5 2 3 2" xfId="18256"/>
    <cellStyle name="Normal 3 3 5 2 5 2 4" xfId="18257"/>
    <cellStyle name="Normal 3 3 5 2 5 2 5" xfId="18258"/>
    <cellStyle name="Normal 3 3 5 2 5 2 6" xfId="18259"/>
    <cellStyle name="Normal 3 3 5 2 5 2 7" xfId="18260"/>
    <cellStyle name="Normal 3 3 5 2 5 2 8" xfId="18261"/>
    <cellStyle name="Normal 3 3 5 2 5 3" xfId="18262"/>
    <cellStyle name="Normal 3 3 5 2 5 3 2" xfId="18263"/>
    <cellStyle name="Normal 3 3 5 2 5 3 3" xfId="18264"/>
    <cellStyle name="Normal 3 3 5 2 5 3 4" xfId="18265"/>
    <cellStyle name="Normal 3 3 5 2 5 3 5" xfId="18266"/>
    <cellStyle name="Normal 3 3 5 2 5 3 6" xfId="18267"/>
    <cellStyle name="Normal 3 3 5 2 5 4" xfId="18268"/>
    <cellStyle name="Normal 3 3 5 2 5 5" xfId="18269"/>
    <cellStyle name="Normal 3 3 5 2 5 6" xfId="18270"/>
    <cellStyle name="Normal 3 3 5 2 5 7" xfId="18271"/>
    <cellStyle name="Normal 3 3 5 2 5 8" xfId="18272"/>
    <cellStyle name="Normal 3 3 5 2 6" xfId="18273"/>
    <cellStyle name="Normal 3 3 5 2 6 2" xfId="18274"/>
    <cellStyle name="Normal 3 3 5 2 6 2 2" xfId="18275"/>
    <cellStyle name="Normal 3 3 5 2 6 2 3" xfId="18276"/>
    <cellStyle name="Normal 3 3 5 2 6 2 4" xfId="18277"/>
    <cellStyle name="Normal 3 3 5 2 6 2 5" xfId="18278"/>
    <cellStyle name="Normal 3 3 5 2 6 2 6" xfId="18279"/>
    <cellStyle name="Normal 3 3 5 2 6 3" xfId="18280"/>
    <cellStyle name="Normal 3 3 5 2 6 3 2" xfId="18281"/>
    <cellStyle name="Normal 3 3 5 2 6 4" xfId="18282"/>
    <cellStyle name="Normal 3 3 5 2 6 5" xfId="18283"/>
    <cellStyle name="Normal 3 3 5 2 6 6" xfId="18284"/>
    <cellStyle name="Normal 3 3 5 2 6 7" xfId="18285"/>
    <cellStyle name="Normal 3 3 5 2 6 8" xfId="18286"/>
    <cellStyle name="Normal 3 3 5 2 7" xfId="18287"/>
    <cellStyle name="Normal 3 3 5 2 7 2" xfId="18288"/>
    <cellStyle name="Normal 3 3 5 2 7 3" xfId="18289"/>
    <cellStyle name="Normal 3 3 5 2 7 4" xfId="18290"/>
    <cellStyle name="Normal 3 3 5 2 7 5" xfId="18291"/>
    <cellStyle name="Normal 3 3 5 2 7 6" xfId="18292"/>
    <cellStyle name="Normal 3 3 5 2 8" xfId="18293"/>
    <cellStyle name="Normal 3 3 5 2 9" xfId="18294"/>
    <cellStyle name="Normal 3 3 5 3" xfId="18295"/>
    <cellStyle name="Normal 3 3 5 3 2" xfId="18296"/>
    <cellStyle name="Normal 3 3 5 3 2 2" xfId="18297"/>
    <cellStyle name="Normal 3 3 5 3 2 2 2" xfId="18298"/>
    <cellStyle name="Normal 3 3 5 3 2 2 3" xfId="18299"/>
    <cellStyle name="Normal 3 3 5 3 2 2 4" xfId="18300"/>
    <cellStyle name="Normal 3 3 5 3 2 2 5" xfId="18301"/>
    <cellStyle name="Normal 3 3 5 3 2 2 6" xfId="18302"/>
    <cellStyle name="Normal 3 3 5 3 2 3" xfId="18303"/>
    <cellStyle name="Normal 3 3 5 3 2 3 2" xfId="18304"/>
    <cellStyle name="Normal 3 3 5 3 2 4" xfId="18305"/>
    <cellStyle name="Normal 3 3 5 3 2 5" xfId="18306"/>
    <cellStyle name="Normal 3 3 5 3 2 6" xfId="18307"/>
    <cellStyle name="Normal 3 3 5 3 2 7" xfId="18308"/>
    <cellStyle name="Normal 3 3 5 3 2 8" xfId="18309"/>
    <cellStyle name="Normal 3 3 5 3 3" xfId="18310"/>
    <cellStyle name="Normal 3 3 5 3 3 2" xfId="18311"/>
    <cellStyle name="Normal 3 3 5 3 3 3" xfId="18312"/>
    <cellStyle name="Normal 3 3 5 3 3 4" xfId="18313"/>
    <cellStyle name="Normal 3 3 5 3 3 5" xfId="18314"/>
    <cellStyle name="Normal 3 3 5 3 3 6" xfId="18315"/>
    <cellStyle name="Normal 3 3 5 3 4" xfId="18316"/>
    <cellStyle name="Normal 3 3 5 3 5" xfId="18317"/>
    <cellStyle name="Normal 3 3 5 3 6" xfId="18318"/>
    <cellStyle name="Normal 3 3 5 3 7" xfId="18319"/>
    <cellStyle name="Normal 3 3 5 3 8" xfId="18320"/>
    <cellStyle name="Normal 3 3 5 4" xfId="18321"/>
    <cellStyle name="Normal 3 3 5 4 2" xfId="18322"/>
    <cellStyle name="Normal 3 3 5 4 2 2" xfId="18323"/>
    <cellStyle name="Normal 3 3 5 4 2 2 2" xfId="18324"/>
    <cellStyle name="Normal 3 3 5 4 2 2 3" xfId="18325"/>
    <cellStyle name="Normal 3 3 5 4 2 2 4" xfId="18326"/>
    <cellStyle name="Normal 3 3 5 4 2 2 5" xfId="18327"/>
    <cellStyle name="Normal 3 3 5 4 2 2 6" xfId="18328"/>
    <cellStyle name="Normal 3 3 5 4 2 3" xfId="18329"/>
    <cellStyle name="Normal 3 3 5 4 2 3 2" xfId="18330"/>
    <cellStyle name="Normal 3 3 5 4 2 4" xfId="18331"/>
    <cellStyle name="Normal 3 3 5 4 2 5" xfId="18332"/>
    <cellStyle name="Normal 3 3 5 4 2 6" xfId="18333"/>
    <cellStyle name="Normal 3 3 5 4 2 7" xfId="18334"/>
    <cellStyle name="Normal 3 3 5 4 2 8" xfId="18335"/>
    <cellStyle name="Normal 3 3 5 4 3" xfId="18336"/>
    <cellStyle name="Normal 3 3 5 4 3 2" xfId="18337"/>
    <cellStyle name="Normal 3 3 5 4 3 3" xfId="18338"/>
    <cellStyle name="Normal 3 3 5 4 3 4" xfId="18339"/>
    <cellStyle name="Normal 3 3 5 4 3 5" xfId="18340"/>
    <cellStyle name="Normal 3 3 5 4 3 6" xfId="18341"/>
    <cellStyle name="Normal 3 3 5 4 4" xfId="18342"/>
    <cellStyle name="Normal 3 3 5 4 5" xfId="18343"/>
    <cellStyle name="Normal 3 3 5 4 6" xfId="18344"/>
    <cellStyle name="Normal 3 3 5 4 7" xfId="18345"/>
    <cellStyle name="Normal 3 3 5 4 8" xfId="18346"/>
    <cellStyle name="Normal 3 3 5 5" xfId="18347"/>
    <cellStyle name="Normal 3 3 5 5 2" xfId="18348"/>
    <cellStyle name="Normal 3 3 5 5 2 2" xfId="18349"/>
    <cellStyle name="Normal 3 3 5 5 2 2 2" xfId="18350"/>
    <cellStyle name="Normal 3 3 5 5 2 2 3" xfId="18351"/>
    <cellStyle name="Normal 3 3 5 5 2 2 4" xfId="18352"/>
    <cellStyle name="Normal 3 3 5 5 2 2 5" xfId="18353"/>
    <cellStyle name="Normal 3 3 5 5 2 2 6" xfId="18354"/>
    <cellStyle name="Normal 3 3 5 5 2 3" xfId="18355"/>
    <cellStyle name="Normal 3 3 5 5 2 3 2" xfId="18356"/>
    <cellStyle name="Normal 3 3 5 5 2 4" xfId="18357"/>
    <cellStyle name="Normal 3 3 5 5 2 5" xfId="18358"/>
    <cellStyle name="Normal 3 3 5 5 2 6" xfId="18359"/>
    <cellStyle name="Normal 3 3 5 5 2 7" xfId="18360"/>
    <cellStyle name="Normal 3 3 5 5 2 8" xfId="18361"/>
    <cellStyle name="Normal 3 3 5 5 3" xfId="18362"/>
    <cellStyle name="Normal 3 3 5 5 3 2" xfId="18363"/>
    <cellStyle name="Normal 3 3 5 5 3 3" xfId="18364"/>
    <cellStyle name="Normal 3 3 5 5 3 4" xfId="18365"/>
    <cellStyle name="Normal 3 3 5 5 3 5" xfId="18366"/>
    <cellStyle name="Normal 3 3 5 5 3 6" xfId="18367"/>
    <cellStyle name="Normal 3 3 5 5 4" xfId="18368"/>
    <cellStyle name="Normal 3 3 5 5 5" xfId="18369"/>
    <cellStyle name="Normal 3 3 5 5 6" xfId="18370"/>
    <cellStyle name="Normal 3 3 5 5 7" xfId="18371"/>
    <cellStyle name="Normal 3 3 5 5 8" xfId="18372"/>
    <cellStyle name="Normal 3 3 5 6" xfId="18373"/>
    <cellStyle name="Normal 3 3 5 6 2" xfId="18374"/>
    <cellStyle name="Normal 3 3 5 6 2 2" xfId="18375"/>
    <cellStyle name="Normal 3 3 5 6 2 2 2" xfId="18376"/>
    <cellStyle name="Normal 3 3 5 6 2 2 3" xfId="18377"/>
    <cellStyle name="Normal 3 3 5 6 2 2 4" xfId="18378"/>
    <cellStyle name="Normal 3 3 5 6 2 2 5" xfId="18379"/>
    <cellStyle name="Normal 3 3 5 6 2 2 6" xfId="18380"/>
    <cellStyle name="Normal 3 3 5 6 2 3" xfId="18381"/>
    <cellStyle name="Normal 3 3 5 6 2 3 2" xfId="18382"/>
    <cellStyle name="Normal 3 3 5 6 2 4" xfId="18383"/>
    <cellStyle name="Normal 3 3 5 6 2 5" xfId="18384"/>
    <cellStyle name="Normal 3 3 5 6 2 6" xfId="18385"/>
    <cellStyle name="Normal 3 3 5 6 2 7" xfId="18386"/>
    <cellStyle name="Normal 3 3 5 6 2 8" xfId="18387"/>
    <cellStyle name="Normal 3 3 5 6 3" xfId="18388"/>
    <cellStyle name="Normal 3 3 5 6 3 2" xfId="18389"/>
    <cellStyle name="Normal 3 3 5 6 3 3" xfId="18390"/>
    <cellStyle name="Normal 3 3 5 6 3 4" xfId="18391"/>
    <cellStyle name="Normal 3 3 5 6 3 5" xfId="18392"/>
    <cellStyle name="Normal 3 3 5 6 3 6" xfId="18393"/>
    <cellStyle name="Normal 3 3 5 6 4" xfId="18394"/>
    <cellStyle name="Normal 3 3 5 6 5" xfId="18395"/>
    <cellStyle name="Normal 3 3 5 6 6" xfId="18396"/>
    <cellStyle name="Normal 3 3 5 6 7" xfId="18397"/>
    <cellStyle name="Normal 3 3 5 6 8" xfId="18398"/>
    <cellStyle name="Normal 3 3 5 7" xfId="18399"/>
    <cellStyle name="Normal 3 3 5 7 2" xfId="18400"/>
    <cellStyle name="Normal 3 3 5 7 2 2" xfId="18401"/>
    <cellStyle name="Normal 3 3 5 7 2 3" xfId="18402"/>
    <cellStyle name="Normal 3 3 5 7 2 4" xfId="18403"/>
    <cellStyle name="Normal 3 3 5 7 2 5" xfId="18404"/>
    <cellStyle name="Normal 3 3 5 7 2 6" xfId="18405"/>
    <cellStyle name="Normal 3 3 5 7 3" xfId="18406"/>
    <cellStyle name="Normal 3 3 5 7 3 2" xfId="18407"/>
    <cellStyle name="Normal 3 3 5 7 4" xfId="18408"/>
    <cellStyle name="Normal 3 3 5 7 5" xfId="18409"/>
    <cellStyle name="Normal 3 3 5 7 6" xfId="18410"/>
    <cellStyle name="Normal 3 3 5 7 7" xfId="18411"/>
    <cellStyle name="Normal 3 3 5 7 8" xfId="18412"/>
    <cellStyle name="Normal 3 3 5 8" xfId="18413"/>
    <cellStyle name="Normal 3 3 5 8 2" xfId="18414"/>
    <cellStyle name="Normal 3 3 5 8 3" xfId="18415"/>
    <cellStyle name="Normal 3 3 5 8 4" xfId="18416"/>
    <cellStyle name="Normal 3 3 5 8 5" xfId="18417"/>
    <cellStyle name="Normal 3 3 5 8 6" xfId="18418"/>
    <cellStyle name="Normal 3 3 5 9" xfId="18419"/>
    <cellStyle name="Normal 3 3 6" xfId="18420"/>
    <cellStyle name="Normal 3 3 6 10" xfId="18421"/>
    <cellStyle name="Normal 3 3 6 11" xfId="18422"/>
    <cellStyle name="Normal 3 3 6 12" xfId="18423"/>
    <cellStyle name="Normal 3 3 6 2" xfId="18424"/>
    <cellStyle name="Normal 3 3 6 2 2" xfId="18425"/>
    <cellStyle name="Normal 3 3 6 2 2 2" xfId="18426"/>
    <cellStyle name="Normal 3 3 6 2 2 2 2" xfId="18427"/>
    <cellStyle name="Normal 3 3 6 2 2 2 3" xfId="18428"/>
    <cellStyle name="Normal 3 3 6 2 2 2 4" xfId="18429"/>
    <cellStyle name="Normal 3 3 6 2 2 2 5" xfId="18430"/>
    <cellStyle name="Normal 3 3 6 2 2 2 6" xfId="18431"/>
    <cellStyle name="Normal 3 3 6 2 2 3" xfId="18432"/>
    <cellStyle name="Normal 3 3 6 2 2 3 2" xfId="18433"/>
    <cellStyle name="Normal 3 3 6 2 2 4" xfId="18434"/>
    <cellStyle name="Normal 3 3 6 2 2 5" xfId="18435"/>
    <cellStyle name="Normal 3 3 6 2 2 6" xfId="18436"/>
    <cellStyle name="Normal 3 3 6 2 2 7" xfId="18437"/>
    <cellStyle name="Normal 3 3 6 2 2 8" xfId="18438"/>
    <cellStyle name="Normal 3 3 6 2 3" xfId="18439"/>
    <cellStyle name="Normal 3 3 6 2 3 2" xfId="18440"/>
    <cellStyle name="Normal 3 3 6 2 3 3" xfId="18441"/>
    <cellStyle name="Normal 3 3 6 2 3 4" xfId="18442"/>
    <cellStyle name="Normal 3 3 6 2 3 5" xfId="18443"/>
    <cellStyle name="Normal 3 3 6 2 3 6" xfId="18444"/>
    <cellStyle name="Normal 3 3 6 2 4" xfId="18445"/>
    <cellStyle name="Normal 3 3 6 2 5" xfId="18446"/>
    <cellStyle name="Normal 3 3 6 2 6" xfId="18447"/>
    <cellStyle name="Normal 3 3 6 2 7" xfId="18448"/>
    <cellStyle name="Normal 3 3 6 2 8" xfId="18449"/>
    <cellStyle name="Normal 3 3 6 3" xfId="18450"/>
    <cellStyle name="Normal 3 3 6 3 2" xfId="18451"/>
    <cellStyle name="Normal 3 3 6 3 2 2" xfId="18452"/>
    <cellStyle name="Normal 3 3 6 3 2 2 2" xfId="18453"/>
    <cellStyle name="Normal 3 3 6 3 2 2 3" xfId="18454"/>
    <cellStyle name="Normal 3 3 6 3 2 2 4" xfId="18455"/>
    <cellStyle name="Normal 3 3 6 3 2 2 5" xfId="18456"/>
    <cellStyle name="Normal 3 3 6 3 2 2 6" xfId="18457"/>
    <cellStyle name="Normal 3 3 6 3 2 3" xfId="18458"/>
    <cellStyle name="Normal 3 3 6 3 2 3 2" xfId="18459"/>
    <cellStyle name="Normal 3 3 6 3 2 4" xfId="18460"/>
    <cellStyle name="Normal 3 3 6 3 2 5" xfId="18461"/>
    <cellStyle name="Normal 3 3 6 3 2 6" xfId="18462"/>
    <cellStyle name="Normal 3 3 6 3 2 7" xfId="18463"/>
    <cellStyle name="Normal 3 3 6 3 2 8" xfId="18464"/>
    <cellStyle name="Normal 3 3 6 3 3" xfId="18465"/>
    <cellStyle name="Normal 3 3 6 3 3 2" xfId="18466"/>
    <cellStyle name="Normal 3 3 6 3 3 3" xfId="18467"/>
    <cellStyle name="Normal 3 3 6 3 3 4" xfId="18468"/>
    <cellStyle name="Normal 3 3 6 3 3 5" xfId="18469"/>
    <cellStyle name="Normal 3 3 6 3 3 6" xfId="18470"/>
    <cellStyle name="Normal 3 3 6 3 4" xfId="18471"/>
    <cellStyle name="Normal 3 3 6 3 5" xfId="18472"/>
    <cellStyle name="Normal 3 3 6 3 6" xfId="18473"/>
    <cellStyle name="Normal 3 3 6 3 7" xfId="18474"/>
    <cellStyle name="Normal 3 3 6 3 8" xfId="18475"/>
    <cellStyle name="Normal 3 3 6 4" xfId="18476"/>
    <cellStyle name="Normal 3 3 6 4 2" xfId="18477"/>
    <cellStyle name="Normal 3 3 6 4 2 2" xfId="18478"/>
    <cellStyle name="Normal 3 3 6 4 2 2 2" xfId="18479"/>
    <cellStyle name="Normal 3 3 6 4 2 2 3" xfId="18480"/>
    <cellStyle name="Normal 3 3 6 4 2 2 4" xfId="18481"/>
    <cellStyle name="Normal 3 3 6 4 2 2 5" xfId="18482"/>
    <cellStyle name="Normal 3 3 6 4 2 2 6" xfId="18483"/>
    <cellStyle name="Normal 3 3 6 4 2 3" xfId="18484"/>
    <cellStyle name="Normal 3 3 6 4 2 3 2" xfId="18485"/>
    <cellStyle name="Normal 3 3 6 4 2 4" xfId="18486"/>
    <cellStyle name="Normal 3 3 6 4 2 5" xfId="18487"/>
    <cellStyle name="Normal 3 3 6 4 2 6" xfId="18488"/>
    <cellStyle name="Normal 3 3 6 4 2 7" xfId="18489"/>
    <cellStyle name="Normal 3 3 6 4 2 8" xfId="18490"/>
    <cellStyle name="Normal 3 3 6 4 3" xfId="18491"/>
    <cellStyle name="Normal 3 3 6 4 3 2" xfId="18492"/>
    <cellStyle name="Normal 3 3 6 4 3 3" xfId="18493"/>
    <cellStyle name="Normal 3 3 6 4 3 4" xfId="18494"/>
    <cellStyle name="Normal 3 3 6 4 3 5" xfId="18495"/>
    <cellStyle name="Normal 3 3 6 4 3 6" xfId="18496"/>
    <cellStyle name="Normal 3 3 6 4 4" xfId="18497"/>
    <cellStyle name="Normal 3 3 6 4 5" xfId="18498"/>
    <cellStyle name="Normal 3 3 6 4 6" xfId="18499"/>
    <cellStyle name="Normal 3 3 6 4 7" xfId="18500"/>
    <cellStyle name="Normal 3 3 6 4 8" xfId="18501"/>
    <cellStyle name="Normal 3 3 6 5" xfId="18502"/>
    <cellStyle name="Normal 3 3 6 5 2" xfId="18503"/>
    <cellStyle name="Normal 3 3 6 5 2 2" xfId="18504"/>
    <cellStyle name="Normal 3 3 6 5 2 2 2" xfId="18505"/>
    <cellStyle name="Normal 3 3 6 5 2 2 3" xfId="18506"/>
    <cellStyle name="Normal 3 3 6 5 2 2 4" xfId="18507"/>
    <cellStyle name="Normal 3 3 6 5 2 2 5" xfId="18508"/>
    <cellStyle name="Normal 3 3 6 5 2 2 6" xfId="18509"/>
    <cellStyle name="Normal 3 3 6 5 2 3" xfId="18510"/>
    <cellStyle name="Normal 3 3 6 5 2 3 2" xfId="18511"/>
    <cellStyle name="Normal 3 3 6 5 2 4" xfId="18512"/>
    <cellStyle name="Normal 3 3 6 5 2 5" xfId="18513"/>
    <cellStyle name="Normal 3 3 6 5 2 6" xfId="18514"/>
    <cellStyle name="Normal 3 3 6 5 2 7" xfId="18515"/>
    <cellStyle name="Normal 3 3 6 5 2 8" xfId="18516"/>
    <cellStyle name="Normal 3 3 6 5 3" xfId="18517"/>
    <cellStyle name="Normal 3 3 6 5 3 2" xfId="18518"/>
    <cellStyle name="Normal 3 3 6 5 3 3" xfId="18519"/>
    <cellStyle name="Normal 3 3 6 5 3 4" xfId="18520"/>
    <cellStyle name="Normal 3 3 6 5 3 5" xfId="18521"/>
    <cellStyle name="Normal 3 3 6 5 3 6" xfId="18522"/>
    <cellStyle name="Normal 3 3 6 5 4" xfId="18523"/>
    <cellStyle name="Normal 3 3 6 5 5" xfId="18524"/>
    <cellStyle name="Normal 3 3 6 5 6" xfId="18525"/>
    <cellStyle name="Normal 3 3 6 5 7" xfId="18526"/>
    <cellStyle name="Normal 3 3 6 5 8" xfId="18527"/>
    <cellStyle name="Normal 3 3 6 6" xfId="18528"/>
    <cellStyle name="Normal 3 3 6 6 2" xfId="18529"/>
    <cellStyle name="Normal 3 3 6 6 2 2" xfId="18530"/>
    <cellStyle name="Normal 3 3 6 6 2 3" xfId="18531"/>
    <cellStyle name="Normal 3 3 6 6 2 4" xfId="18532"/>
    <cellStyle name="Normal 3 3 6 6 2 5" xfId="18533"/>
    <cellStyle name="Normal 3 3 6 6 2 6" xfId="18534"/>
    <cellStyle name="Normal 3 3 6 6 3" xfId="18535"/>
    <cellStyle name="Normal 3 3 6 6 3 2" xfId="18536"/>
    <cellStyle name="Normal 3 3 6 6 4" xfId="18537"/>
    <cellStyle name="Normal 3 3 6 6 5" xfId="18538"/>
    <cellStyle name="Normal 3 3 6 6 6" xfId="18539"/>
    <cellStyle name="Normal 3 3 6 6 7" xfId="18540"/>
    <cellStyle name="Normal 3 3 6 6 8" xfId="18541"/>
    <cellStyle name="Normal 3 3 6 7" xfId="18542"/>
    <cellStyle name="Normal 3 3 6 7 2" xfId="18543"/>
    <cellStyle name="Normal 3 3 6 7 3" xfId="18544"/>
    <cellStyle name="Normal 3 3 6 7 4" xfId="18545"/>
    <cellStyle name="Normal 3 3 6 7 5" xfId="18546"/>
    <cellStyle name="Normal 3 3 6 7 6" xfId="18547"/>
    <cellStyle name="Normal 3 3 6 8" xfId="18548"/>
    <cellStyle name="Normal 3 3 6 9" xfId="18549"/>
    <cellStyle name="Normal 3 3 7" xfId="18550"/>
    <cellStyle name="Normal 3 3 7 2" xfId="18551"/>
    <cellStyle name="Normal 3 3 7 2 2" xfId="18552"/>
    <cellStyle name="Normal 3 3 7 2 2 2" xfId="18553"/>
    <cellStyle name="Normal 3 3 7 2 2 3" xfId="18554"/>
    <cellStyle name="Normal 3 3 7 2 2 4" xfId="18555"/>
    <cellStyle name="Normal 3 3 7 2 2 5" xfId="18556"/>
    <cellStyle name="Normal 3 3 7 2 2 6" xfId="18557"/>
    <cellStyle name="Normal 3 3 7 2 3" xfId="18558"/>
    <cellStyle name="Normal 3 3 7 2 3 2" xfId="18559"/>
    <cellStyle name="Normal 3 3 7 2 4" xfId="18560"/>
    <cellStyle name="Normal 3 3 7 2 5" xfId="18561"/>
    <cellStyle name="Normal 3 3 7 2 6" xfId="18562"/>
    <cellStyle name="Normal 3 3 7 2 7" xfId="18563"/>
    <cellStyle name="Normal 3 3 7 2 8" xfId="18564"/>
    <cellStyle name="Normal 3 3 7 3" xfId="18565"/>
    <cellStyle name="Normal 3 3 7 3 2" xfId="18566"/>
    <cellStyle name="Normal 3 3 7 3 3" xfId="18567"/>
    <cellStyle name="Normal 3 3 7 3 4" xfId="18568"/>
    <cellStyle name="Normal 3 3 7 3 5" xfId="18569"/>
    <cellStyle name="Normal 3 3 7 3 6" xfId="18570"/>
    <cellStyle name="Normal 3 3 7 4" xfId="18571"/>
    <cellStyle name="Normal 3 3 7 5" xfId="18572"/>
    <cellStyle name="Normal 3 3 7 6" xfId="18573"/>
    <cellStyle name="Normal 3 3 7 7" xfId="18574"/>
    <cellStyle name="Normal 3 3 7 8" xfId="18575"/>
    <cellStyle name="Normal 3 3 8" xfId="18576"/>
    <cellStyle name="Normal 3 3 8 2" xfId="18577"/>
    <cellStyle name="Normal 3 3 8 2 2" xfId="18578"/>
    <cellStyle name="Normal 3 3 8 2 2 2" xfId="18579"/>
    <cellStyle name="Normal 3 3 8 2 2 3" xfId="18580"/>
    <cellStyle name="Normal 3 3 8 2 2 4" xfId="18581"/>
    <cellStyle name="Normal 3 3 8 2 2 5" xfId="18582"/>
    <cellStyle name="Normal 3 3 8 2 2 6" xfId="18583"/>
    <cellStyle name="Normal 3 3 8 2 3" xfId="18584"/>
    <cellStyle name="Normal 3 3 8 2 3 2" xfId="18585"/>
    <cellStyle name="Normal 3 3 8 2 4" xfId="18586"/>
    <cellStyle name="Normal 3 3 8 2 5" xfId="18587"/>
    <cellStyle name="Normal 3 3 8 2 6" xfId="18588"/>
    <cellStyle name="Normal 3 3 8 2 7" xfId="18589"/>
    <cellStyle name="Normal 3 3 8 2 8" xfId="18590"/>
    <cellStyle name="Normal 3 3 8 3" xfId="18591"/>
    <cellStyle name="Normal 3 3 8 3 2" xfId="18592"/>
    <cellStyle name="Normal 3 3 8 3 3" xfId="18593"/>
    <cellStyle name="Normal 3 3 8 3 4" xfId="18594"/>
    <cellStyle name="Normal 3 3 8 3 5" xfId="18595"/>
    <cellStyle name="Normal 3 3 8 3 6" xfId="18596"/>
    <cellStyle name="Normal 3 3 8 4" xfId="18597"/>
    <cellStyle name="Normal 3 3 8 5" xfId="18598"/>
    <cellStyle name="Normal 3 3 8 6" xfId="18599"/>
    <cellStyle name="Normal 3 3 8 7" xfId="18600"/>
    <cellStyle name="Normal 3 3 8 8" xfId="18601"/>
    <cellStyle name="Normal 3 3 9" xfId="18602"/>
    <cellStyle name="Normal 3 3 9 2" xfId="18603"/>
    <cellStyle name="Normal 3 3 9 2 2" xfId="18604"/>
    <cellStyle name="Normal 3 3 9 2 2 2" xfId="18605"/>
    <cellStyle name="Normal 3 3 9 2 2 3" xfId="18606"/>
    <cellStyle name="Normal 3 3 9 2 2 4" xfId="18607"/>
    <cellStyle name="Normal 3 3 9 2 2 5" xfId="18608"/>
    <cellStyle name="Normal 3 3 9 2 2 6" xfId="18609"/>
    <cellStyle name="Normal 3 3 9 2 3" xfId="18610"/>
    <cellStyle name="Normal 3 3 9 2 3 2" xfId="18611"/>
    <cellStyle name="Normal 3 3 9 2 4" xfId="18612"/>
    <cellStyle name="Normal 3 3 9 2 5" xfId="18613"/>
    <cellStyle name="Normal 3 3 9 2 6" xfId="18614"/>
    <cellStyle name="Normal 3 3 9 2 7" xfId="18615"/>
    <cellStyle name="Normal 3 3 9 2 8" xfId="18616"/>
    <cellStyle name="Normal 3 3 9 3" xfId="18617"/>
    <cellStyle name="Normal 3 3 9 3 2" xfId="18618"/>
    <cellStyle name="Normal 3 3 9 3 3" xfId="18619"/>
    <cellStyle name="Normal 3 3 9 3 4" xfId="18620"/>
    <cellStyle name="Normal 3 3 9 3 5" xfId="18621"/>
    <cellStyle name="Normal 3 3 9 3 6" xfId="18622"/>
    <cellStyle name="Normal 3 3 9 4" xfId="18623"/>
    <cellStyle name="Normal 3 3 9 5" xfId="18624"/>
    <cellStyle name="Normal 3 3 9 6" xfId="18625"/>
    <cellStyle name="Normal 3 3 9 7" xfId="18626"/>
    <cellStyle name="Normal 3 3 9 8" xfId="18627"/>
    <cellStyle name="Normal 3 4" xfId="18628"/>
    <cellStyle name="Normal 3 4 10" xfId="18629"/>
    <cellStyle name="Normal 3 4 10 2" xfId="18630"/>
    <cellStyle name="Normal 3 4 10 2 2" xfId="18631"/>
    <cellStyle name="Normal 3 4 10 2 2 2" xfId="18632"/>
    <cellStyle name="Normal 3 4 10 2 2 3" xfId="18633"/>
    <cellStyle name="Normal 3 4 10 2 2 4" xfId="18634"/>
    <cellStyle name="Normal 3 4 10 2 2 5" xfId="18635"/>
    <cellStyle name="Normal 3 4 10 2 2 6" xfId="18636"/>
    <cellStyle name="Normal 3 4 10 2 3" xfId="18637"/>
    <cellStyle name="Normal 3 4 10 2 3 2" xfId="18638"/>
    <cellStyle name="Normal 3 4 10 2 4" xfId="18639"/>
    <cellStyle name="Normal 3 4 10 2 5" xfId="18640"/>
    <cellStyle name="Normal 3 4 10 2 6" xfId="18641"/>
    <cellStyle name="Normal 3 4 10 2 7" xfId="18642"/>
    <cellStyle name="Normal 3 4 10 2 8" xfId="18643"/>
    <cellStyle name="Normal 3 4 10 3" xfId="18644"/>
    <cellStyle name="Normal 3 4 10 3 2" xfId="18645"/>
    <cellStyle name="Normal 3 4 10 3 3" xfId="18646"/>
    <cellStyle name="Normal 3 4 10 3 4" xfId="18647"/>
    <cellStyle name="Normal 3 4 10 3 5" xfId="18648"/>
    <cellStyle name="Normal 3 4 10 3 6" xfId="18649"/>
    <cellStyle name="Normal 3 4 10 4" xfId="18650"/>
    <cellStyle name="Normal 3 4 10 5" xfId="18651"/>
    <cellStyle name="Normal 3 4 10 6" xfId="18652"/>
    <cellStyle name="Normal 3 4 10 7" xfId="18653"/>
    <cellStyle name="Normal 3 4 10 8" xfId="18654"/>
    <cellStyle name="Normal 3 4 11" xfId="18655"/>
    <cellStyle name="Normal 3 4 11 2" xfId="18656"/>
    <cellStyle name="Normal 3 4 11 2 2" xfId="18657"/>
    <cellStyle name="Normal 3 4 11 2 3" xfId="18658"/>
    <cellStyle name="Normal 3 4 11 2 4" xfId="18659"/>
    <cellStyle name="Normal 3 4 11 2 5" xfId="18660"/>
    <cellStyle name="Normal 3 4 11 2 6" xfId="18661"/>
    <cellStyle name="Normal 3 4 11 3" xfId="18662"/>
    <cellStyle name="Normal 3 4 11 3 2" xfId="18663"/>
    <cellStyle name="Normal 3 4 11 4" xfId="18664"/>
    <cellStyle name="Normal 3 4 11 5" xfId="18665"/>
    <cellStyle name="Normal 3 4 11 6" xfId="18666"/>
    <cellStyle name="Normal 3 4 11 7" xfId="18667"/>
    <cellStyle name="Normal 3 4 11 8" xfId="18668"/>
    <cellStyle name="Normal 3 4 12" xfId="18669"/>
    <cellStyle name="Normal 3 4 12 2" xfId="18670"/>
    <cellStyle name="Normal 3 4 12 3" xfId="18671"/>
    <cellStyle name="Normal 3 4 12 4" xfId="18672"/>
    <cellStyle name="Normal 3 4 12 5" xfId="18673"/>
    <cellStyle name="Normal 3 4 12 6" xfId="18674"/>
    <cellStyle name="Normal 3 4 13" xfId="18675"/>
    <cellStyle name="Normal 3 4 14" xfId="18676"/>
    <cellStyle name="Normal 3 4 15" xfId="18677"/>
    <cellStyle name="Normal 3 4 16" xfId="18678"/>
    <cellStyle name="Normal 3 4 17" xfId="18679"/>
    <cellStyle name="Normal 3 4 2" xfId="18680"/>
    <cellStyle name="Normal 3 4 2 10" xfId="18681"/>
    <cellStyle name="Normal 3 4 2 10 2" xfId="18682"/>
    <cellStyle name="Normal 3 4 2 10 2 2" xfId="18683"/>
    <cellStyle name="Normal 3 4 2 10 2 3" xfId="18684"/>
    <cellStyle name="Normal 3 4 2 10 2 4" xfId="18685"/>
    <cellStyle name="Normal 3 4 2 10 2 5" xfId="18686"/>
    <cellStyle name="Normal 3 4 2 10 2 6" xfId="18687"/>
    <cellStyle name="Normal 3 4 2 10 3" xfId="18688"/>
    <cellStyle name="Normal 3 4 2 10 3 2" xfId="18689"/>
    <cellStyle name="Normal 3 4 2 10 4" xfId="18690"/>
    <cellStyle name="Normal 3 4 2 10 5" xfId="18691"/>
    <cellStyle name="Normal 3 4 2 10 6" xfId="18692"/>
    <cellStyle name="Normal 3 4 2 10 7" xfId="18693"/>
    <cellStyle name="Normal 3 4 2 10 8" xfId="18694"/>
    <cellStyle name="Normal 3 4 2 11" xfId="18695"/>
    <cellStyle name="Normal 3 4 2 11 2" xfId="18696"/>
    <cellStyle name="Normal 3 4 2 11 3" xfId="18697"/>
    <cellStyle name="Normal 3 4 2 11 4" xfId="18698"/>
    <cellStyle name="Normal 3 4 2 11 5" xfId="18699"/>
    <cellStyle name="Normal 3 4 2 11 6" xfId="18700"/>
    <cellStyle name="Normal 3 4 2 12" xfId="18701"/>
    <cellStyle name="Normal 3 4 2 13" xfId="18702"/>
    <cellStyle name="Normal 3 4 2 14" xfId="18703"/>
    <cellStyle name="Normal 3 4 2 15" xfId="18704"/>
    <cellStyle name="Normal 3 4 2 16" xfId="18705"/>
    <cellStyle name="Normal 3 4 2 2" xfId="18706"/>
    <cellStyle name="Normal 3 4 2 2 10" xfId="18707"/>
    <cellStyle name="Normal 3 4 2 2 10 2" xfId="18708"/>
    <cellStyle name="Normal 3 4 2 2 10 3" xfId="18709"/>
    <cellStyle name="Normal 3 4 2 2 10 4" xfId="18710"/>
    <cellStyle name="Normal 3 4 2 2 10 5" xfId="18711"/>
    <cellStyle name="Normal 3 4 2 2 10 6" xfId="18712"/>
    <cellStyle name="Normal 3 4 2 2 11" xfId="18713"/>
    <cellStyle name="Normal 3 4 2 2 12" xfId="18714"/>
    <cellStyle name="Normal 3 4 2 2 13" xfId="18715"/>
    <cellStyle name="Normal 3 4 2 2 14" xfId="18716"/>
    <cellStyle name="Normal 3 4 2 2 15" xfId="18717"/>
    <cellStyle name="Normal 3 4 2 2 2" xfId="18718"/>
    <cellStyle name="Normal 3 4 2 2 2 10" xfId="18719"/>
    <cellStyle name="Normal 3 4 2 2 2 11" xfId="18720"/>
    <cellStyle name="Normal 3 4 2 2 2 12" xfId="18721"/>
    <cellStyle name="Normal 3 4 2 2 2 13" xfId="18722"/>
    <cellStyle name="Normal 3 4 2 2 2 2" xfId="18723"/>
    <cellStyle name="Normal 3 4 2 2 2 2 10" xfId="18724"/>
    <cellStyle name="Normal 3 4 2 2 2 2 11" xfId="18725"/>
    <cellStyle name="Normal 3 4 2 2 2 2 12" xfId="18726"/>
    <cellStyle name="Normal 3 4 2 2 2 2 2" xfId="18727"/>
    <cellStyle name="Normal 3 4 2 2 2 2 2 2" xfId="18728"/>
    <cellStyle name="Normal 3 4 2 2 2 2 2 2 2" xfId="18729"/>
    <cellStyle name="Normal 3 4 2 2 2 2 2 2 2 2" xfId="18730"/>
    <cellStyle name="Normal 3 4 2 2 2 2 2 2 2 3" xfId="18731"/>
    <cellStyle name="Normal 3 4 2 2 2 2 2 2 2 4" xfId="18732"/>
    <cellStyle name="Normal 3 4 2 2 2 2 2 2 2 5" xfId="18733"/>
    <cellStyle name="Normal 3 4 2 2 2 2 2 2 2 6" xfId="18734"/>
    <cellStyle name="Normal 3 4 2 2 2 2 2 2 3" xfId="18735"/>
    <cellStyle name="Normal 3 4 2 2 2 2 2 2 3 2" xfId="18736"/>
    <cellStyle name="Normal 3 4 2 2 2 2 2 2 4" xfId="18737"/>
    <cellStyle name="Normal 3 4 2 2 2 2 2 2 5" xfId="18738"/>
    <cellStyle name="Normal 3 4 2 2 2 2 2 2 6" xfId="18739"/>
    <cellStyle name="Normal 3 4 2 2 2 2 2 2 7" xfId="18740"/>
    <cellStyle name="Normal 3 4 2 2 2 2 2 2 8" xfId="18741"/>
    <cellStyle name="Normal 3 4 2 2 2 2 2 3" xfId="18742"/>
    <cellStyle name="Normal 3 4 2 2 2 2 2 3 2" xfId="18743"/>
    <cellStyle name="Normal 3 4 2 2 2 2 2 3 3" xfId="18744"/>
    <cellStyle name="Normal 3 4 2 2 2 2 2 3 4" xfId="18745"/>
    <cellStyle name="Normal 3 4 2 2 2 2 2 3 5" xfId="18746"/>
    <cellStyle name="Normal 3 4 2 2 2 2 2 3 6" xfId="18747"/>
    <cellStyle name="Normal 3 4 2 2 2 2 2 4" xfId="18748"/>
    <cellStyle name="Normal 3 4 2 2 2 2 2 5" xfId="18749"/>
    <cellStyle name="Normal 3 4 2 2 2 2 2 6" xfId="18750"/>
    <cellStyle name="Normal 3 4 2 2 2 2 2 7" xfId="18751"/>
    <cellStyle name="Normal 3 4 2 2 2 2 2 8" xfId="18752"/>
    <cellStyle name="Normal 3 4 2 2 2 2 3" xfId="18753"/>
    <cellStyle name="Normal 3 4 2 2 2 2 3 2" xfId="18754"/>
    <cellStyle name="Normal 3 4 2 2 2 2 3 2 2" xfId="18755"/>
    <cellStyle name="Normal 3 4 2 2 2 2 3 2 2 2" xfId="18756"/>
    <cellStyle name="Normal 3 4 2 2 2 2 3 2 2 3" xfId="18757"/>
    <cellStyle name="Normal 3 4 2 2 2 2 3 2 2 4" xfId="18758"/>
    <cellStyle name="Normal 3 4 2 2 2 2 3 2 2 5" xfId="18759"/>
    <cellStyle name="Normal 3 4 2 2 2 2 3 2 2 6" xfId="18760"/>
    <cellStyle name="Normal 3 4 2 2 2 2 3 2 3" xfId="18761"/>
    <cellStyle name="Normal 3 4 2 2 2 2 3 2 3 2" xfId="18762"/>
    <cellStyle name="Normal 3 4 2 2 2 2 3 2 4" xfId="18763"/>
    <cellStyle name="Normal 3 4 2 2 2 2 3 2 5" xfId="18764"/>
    <cellStyle name="Normal 3 4 2 2 2 2 3 2 6" xfId="18765"/>
    <cellStyle name="Normal 3 4 2 2 2 2 3 2 7" xfId="18766"/>
    <cellStyle name="Normal 3 4 2 2 2 2 3 2 8" xfId="18767"/>
    <cellStyle name="Normal 3 4 2 2 2 2 3 3" xfId="18768"/>
    <cellStyle name="Normal 3 4 2 2 2 2 3 3 2" xfId="18769"/>
    <cellStyle name="Normal 3 4 2 2 2 2 3 3 3" xfId="18770"/>
    <cellStyle name="Normal 3 4 2 2 2 2 3 3 4" xfId="18771"/>
    <cellStyle name="Normal 3 4 2 2 2 2 3 3 5" xfId="18772"/>
    <cellStyle name="Normal 3 4 2 2 2 2 3 3 6" xfId="18773"/>
    <cellStyle name="Normal 3 4 2 2 2 2 3 4" xfId="18774"/>
    <cellStyle name="Normal 3 4 2 2 2 2 3 5" xfId="18775"/>
    <cellStyle name="Normal 3 4 2 2 2 2 3 6" xfId="18776"/>
    <cellStyle name="Normal 3 4 2 2 2 2 3 7" xfId="18777"/>
    <cellStyle name="Normal 3 4 2 2 2 2 3 8" xfId="18778"/>
    <cellStyle name="Normal 3 4 2 2 2 2 4" xfId="18779"/>
    <cellStyle name="Normal 3 4 2 2 2 2 4 2" xfId="18780"/>
    <cellStyle name="Normal 3 4 2 2 2 2 4 2 2" xfId="18781"/>
    <cellStyle name="Normal 3 4 2 2 2 2 4 2 2 2" xfId="18782"/>
    <cellStyle name="Normal 3 4 2 2 2 2 4 2 2 3" xfId="18783"/>
    <cellStyle name="Normal 3 4 2 2 2 2 4 2 2 4" xfId="18784"/>
    <cellStyle name="Normal 3 4 2 2 2 2 4 2 2 5" xfId="18785"/>
    <cellStyle name="Normal 3 4 2 2 2 2 4 2 2 6" xfId="18786"/>
    <cellStyle name="Normal 3 4 2 2 2 2 4 2 3" xfId="18787"/>
    <cellStyle name="Normal 3 4 2 2 2 2 4 2 3 2" xfId="18788"/>
    <cellStyle name="Normal 3 4 2 2 2 2 4 2 4" xfId="18789"/>
    <cellStyle name="Normal 3 4 2 2 2 2 4 2 5" xfId="18790"/>
    <cellStyle name="Normal 3 4 2 2 2 2 4 2 6" xfId="18791"/>
    <cellStyle name="Normal 3 4 2 2 2 2 4 2 7" xfId="18792"/>
    <cellStyle name="Normal 3 4 2 2 2 2 4 2 8" xfId="18793"/>
    <cellStyle name="Normal 3 4 2 2 2 2 4 3" xfId="18794"/>
    <cellStyle name="Normal 3 4 2 2 2 2 4 3 2" xfId="18795"/>
    <cellStyle name="Normal 3 4 2 2 2 2 4 3 3" xfId="18796"/>
    <cellStyle name="Normal 3 4 2 2 2 2 4 3 4" xfId="18797"/>
    <cellStyle name="Normal 3 4 2 2 2 2 4 3 5" xfId="18798"/>
    <cellStyle name="Normal 3 4 2 2 2 2 4 3 6" xfId="18799"/>
    <cellStyle name="Normal 3 4 2 2 2 2 4 4" xfId="18800"/>
    <cellStyle name="Normal 3 4 2 2 2 2 4 5" xfId="18801"/>
    <cellStyle name="Normal 3 4 2 2 2 2 4 6" xfId="18802"/>
    <cellStyle name="Normal 3 4 2 2 2 2 4 7" xfId="18803"/>
    <cellStyle name="Normal 3 4 2 2 2 2 4 8" xfId="18804"/>
    <cellStyle name="Normal 3 4 2 2 2 2 5" xfId="18805"/>
    <cellStyle name="Normal 3 4 2 2 2 2 5 2" xfId="18806"/>
    <cellStyle name="Normal 3 4 2 2 2 2 5 2 2" xfId="18807"/>
    <cellStyle name="Normal 3 4 2 2 2 2 5 2 2 2" xfId="18808"/>
    <cellStyle name="Normal 3 4 2 2 2 2 5 2 2 3" xfId="18809"/>
    <cellStyle name="Normal 3 4 2 2 2 2 5 2 2 4" xfId="18810"/>
    <cellStyle name="Normal 3 4 2 2 2 2 5 2 2 5" xfId="18811"/>
    <cellStyle name="Normal 3 4 2 2 2 2 5 2 2 6" xfId="18812"/>
    <cellStyle name="Normal 3 4 2 2 2 2 5 2 3" xfId="18813"/>
    <cellStyle name="Normal 3 4 2 2 2 2 5 2 3 2" xfId="18814"/>
    <cellStyle name="Normal 3 4 2 2 2 2 5 2 4" xfId="18815"/>
    <cellStyle name="Normal 3 4 2 2 2 2 5 2 5" xfId="18816"/>
    <cellStyle name="Normal 3 4 2 2 2 2 5 2 6" xfId="18817"/>
    <cellStyle name="Normal 3 4 2 2 2 2 5 2 7" xfId="18818"/>
    <cellStyle name="Normal 3 4 2 2 2 2 5 2 8" xfId="18819"/>
    <cellStyle name="Normal 3 4 2 2 2 2 5 3" xfId="18820"/>
    <cellStyle name="Normal 3 4 2 2 2 2 5 3 2" xfId="18821"/>
    <cellStyle name="Normal 3 4 2 2 2 2 5 3 3" xfId="18822"/>
    <cellStyle name="Normal 3 4 2 2 2 2 5 3 4" xfId="18823"/>
    <cellStyle name="Normal 3 4 2 2 2 2 5 3 5" xfId="18824"/>
    <cellStyle name="Normal 3 4 2 2 2 2 5 3 6" xfId="18825"/>
    <cellStyle name="Normal 3 4 2 2 2 2 5 4" xfId="18826"/>
    <cellStyle name="Normal 3 4 2 2 2 2 5 5" xfId="18827"/>
    <cellStyle name="Normal 3 4 2 2 2 2 5 6" xfId="18828"/>
    <cellStyle name="Normal 3 4 2 2 2 2 5 7" xfId="18829"/>
    <cellStyle name="Normal 3 4 2 2 2 2 5 8" xfId="18830"/>
    <cellStyle name="Normal 3 4 2 2 2 2 6" xfId="18831"/>
    <cellStyle name="Normal 3 4 2 2 2 2 6 2" xfId="18832"/>
    <cellStyle name="Normal 3 4 2 2 2 2 6 2 2" xfId="18833"/>
    <cellStyle name="Normal 3 4 2 2 2 2 6 2 3" xfId="18834"/>
    <cellStyle name="Normal 3 4 2 2 2 2 6 2 4" xfId="18835"/>
    <cellStyle name="Normal 3 4 2 2 2 2 6 2 5" xfId="18836"/>
    <cellStyle name="Normal 3 4 2 2 2 2 6 2 6" xfId="18837"/>
    <cellStyle name="Normal 3 4 2 2 2 2 6 3" xfId="18838"/>
    <cellStyle name="Normal 3 4 2 2 2 2 6 3 2" xfId="18839"/>
    <cellStyle name="Normal 3 4 2 2 2 2 6 4" xfId="18840"/>
    <cellStyle name="Normal 3 4 2 2 2 2 6 5" xfId="18841"/>
    <cellStyle name="Normal 3 4 2 2 2 2 6 6" xfId="18842"/>
    <cellStyle name="Normal 3 4 2 2 2 2 6 7" xfId="18843"/>
    <cellStyle name="Normal 3 4 2 2 2 2 6 8" xfId="18844"/>
    <cellStyle name="Normal 3 4 2 2 2 2 7" xfId="18845"/>
    <cellStyle name="Normal 3 4 2 2 2 2 7 2" xfId="18846"/>
    <cellStyle name="Normal 3 4 2 2 2 2 7 3" xfId="18847"/>
    <cellStyle name="Normal 3 4 2 2 2 2 7 4" xfId="18848"/>
    <cellStyle name="Normal 3 4 2 2 2 2 7 5" xfId="18849"/>
    <cellStyle name="Normal 3 4 2 2 2 2 7 6" xfId="18850"/>
    <cellStyle name="Normal 3 4 2 2 2 2 8" xfId="18851"/>
    <cellStyle name="Normal 3 4 2 2 2 2 9" xfId="18852"/>
    <cellStyle name="Normal 3 4 2 2 2 3" xfId="18853"/>
    <cellStyle name="Normal 3 4 2 2 2 3 2" xfId="18854"/>
    <cellStyle name="Normal 3 4 2 2 2 3 2 2" xfId="18855"/>
    <cellStyle name="Normal 3 4 2 2 2 3 2 2 2" xfId="18856"/>
    <cellStyle name="Normal 3 4 2 2 2 3 2 2 3" xfId="18857"/>
    <cellStyle name="Normal 3 4 2 2 2 3 2 2 4" xfId="18858"/>
    <cellStyle name="Normal 3 4 2 2 2 3 2 2 5" xfId="18859"/>
    <cellStyle name="Normal 3 4 2 2 2 3 2 2 6" xfId="18860"/>
    <cellStyle name="Normal 3 4 2 2 2 3 2 3" xfId="18861"/>
    <cellStyle name="Normal 3 4 2 2 2 3 2 3 2" xfId="18862"/>
    <cellStyle name="Normal 3 4 2 2 2 3 2 4" xfId="18863"/>
    <cellStyle name="Normal 3 4 2 2 2 3 2 5" xfId="18864"/>
    <cellStyle name="Normal 3 4 2 2 2 3 2 6" xfId="18865"/>
    <cellStyle name="Normal 3 4 2 2 2 3 2 7" xfId="18866"/>
    <cellStyle name="Normal 3 4 2 2 2 3 2 8" xfId="18867"/>
    <cellStyle name="Normal 3 4 2 2 2 3 3" xfId="18868"/>
    <cellStyle name="Normal 3 4 2 2 2 3 3 2" xfId="18869"/>
    <cellStyle name="Normal 3 4 2 2 2 3 3 3" xfId="18870"/>
    <cellStyle name="Normal 3 4 2 2 2 3 3 4" xfId="18871"/>
    <cellStyle name="Normal 3 4 2 2 2 3 3 5" xfId="18872"/>
    <cellStyle name="Normal 3 4 2 2 2 3 3 6" xfId="18873"/>
    <cellStyle name="Normal 3 4 2 2 2 3 4" xfId="18874"/>
    <cellStyle name="Normal 3 4 2 2 2 3 5" xfId="18875"/>
    <cellStyle name="Normal 3 4 2 2 2 3 6" xfId="18876"/>
    <cellStyle name="Normal 3 4 2 2 2 3 7" xfId="18877"/>
    <cellStyle name="Normal 3 4 2 2 2 3 8" xfId="18878"/>
    <cellStyle name="Normal 3 4 2 2 2 4" xfId="18879"/>
    <cellStyle name="Normal 3 4 2 2 2 4 2" xfId="18880"/>
    <cellStyle name="Normal 3 4 2 2 2 4 2 2" xfId="18881"/>
    <cellStyle name="Normal 3 4 2 2 2 4 2 2 2" xfId="18882"/>
    <cellStyle name="Normal 3 4 2 2 2 4 2 2 3" xfId="18883"/>
    <cellStyle name="Normal 3 4 2 2 2 4 2 2 4" xfId="18884"/>
    <cellStyle name="Normal 3 4 2 2 2 4 2 2 5" xfId="18885"/>
    <cellStyle name="Normal 3 4 2 2 2 4 2 2 6" xfId="18886"/>
    <cellStyle name="Normal 3 4 2 2 2 4 2 3" xfId="18887"/>
    <cellStyle name="Normal 3 4 2 2 2 4 2 3 2" xfId="18888"/>
    <cellStyle name="Normal 3 4 2 2 2 4 2 4" xfId="18889"/>
    <cellStyle name="Normal 3 4 2 2 2 4 2 5" xfId="18890"/>
    <cellStyle name="Normal 3 4 2 2 2 4 2 6" xfId="18891"/>
    <cellStyle name="Normal 3 4 2 2 2 4 2 7" xfId="18892"/>
    <cellStyle name="Normal 3 4 2 2 2 4 2 8" xfId="18893"/>
    <cellStyle name="Normal 3 4 2 2 2 4 3" xfId="18894"/>
    <cellStyle name="Normal 3 4 2 2 2 4 3 2" xfId="18895"/>
    <cellStyle name="Normal 3 4 2 2 2 4 3 3" xfId="18896"/>
    <cellStyle name="Normal 3 4 2 2 2 4 3 4" xfId="18897"/>
    <cellStyle name="Normal 3 4 2 2 2 4 3 5" xfId="18898"/>
    <cellStyle name="Normal 3 4 2 2 2 4 3 6" xfId="18899"/>
    <cellStyle name="Normal 3 4 2 2 2 4 4" xfId="18900"/>
    <cellStyle name="Normal 3 4 2 2 2 4 5" xfId="18901"/>
    <cellStyle name="Normal 3 4 2 2 2 4 6" xfId="18902"/>
    <cellStyle name="Normal 3 4 2 2 2 4 7" xfId="18903"/>
    <cellStyle name="Normal 3 4 2 2 2 4 8" xfId="18904"/>
    <cellStyle name="Normal 3 4 2 2 2 5" xfId="18905"/>
    <cellStyle name="Normal 3 4 2 2 2 5 2" xfId="18906"/>
    <cellStyle name="Normal 3 4 2 2 2 5 2 2" xfId="18907"/>
    <cellStyle name="Normal 3 4 2 2 2 5 2 2 2" xfId="18908"/>
    <cellStyle name="Normal 3 4 2 2 2 5 2 2 3" xfId="18909"/>
    <cellStyle name="Normal 3 4 2 2 2 5 2 2 4" xfId="18910"/>
    <cellStyle name="Normal 3 4 2 2 2 5 2 2 5" xfId="18911"/>
    <cellStyle name="Normal 3 4 2 2 2 5 2 2 6" xfId="18912"/>
    <cellStyle name="Normal 3 4 2 2 2 5 2 3" xfId="18913"/>
    <cellStyle name="Normal 3 4 2 2 2 5 2 3 2" xfId="18914"/>
    <cellStyle name="Normal 3 4 2 2 2 5 2 4" xfId="18915"/>
    <cellStyle name="Normal 3 4 2 2 2 5 2 5" xfId="18916"/>
    <cellStyle name="Normal 3 4 2 2 2 5 2 6" xfId="18917"/>
    <cellStyle name="Normal 3 4 2 2 2 5 2 7" xfId="18918"/>
    <cellStyle name="Normal 3 4 2 2 2 5 2 8" xfId="18919"/>
    <cellStyle name="Normal 3 4 2 2 2 5 3" xfId="18920"/>
    <cellStyle name="Normal 3 4 2 2 2 5 3 2" xfId="18921"/>
    <cellStyle name="Normal 3 4 2 2 2 5 3 3" xfId="18922"/>
    <cellStyle name="Normal 3 4 2 2 2 5 3 4" xfId="18923"/>
    <cellStyle name="Normal 3 4 2 2 2 5 3 5" xfId="18924"/>
    <cellStyle name="Normal 3 4 2 2 2 5 3 6" xfId="18925"/>
    <cellStyle name="Normal 3 4 2 2 2 5 4" xfId="18926"/>
    <cellStyle name="Normal 3 4 2 2 2 5 5" xfId="18927"/>
    <cellStyle name="Normal 3 4 2 2 2 5 6" xfId="18928"/>
    <cellStyle name="Normal 3 4 2 2 2 5 7" xfId="18929"/>
    <cellStyle name="Normal 3 4 2 2 2 5 8" xfId="18930"/>
    <cellStyle name="Normal 3 4 2 2 2 6" xfId="18931"/>
    <cellStyle name="Normal 3 4 2 2 2 6 2" xfId="18932"/>
    <cellStyle name="Normal 3 4 2 2 2 6 2 2" xfId="18933"/>
    <cellStyle name="Normal 3 4 2 2 2 6 2 2 2" xfId="18934"/>
    <cellStyle name="Normal 3 4 2 2 2 6 2 2 3" xfId="18935"/>
    <cellStyle name="Normal 3 4 2 2 2 6 2 2 4" xfId="18936"/>
    <cellStyle name="Normal 3 4 2 2 2 6 2 2 5" xfId="18937"/>
    <cellStyle name="Normal 3 4 2 2 2 6 2 2 6" xfId="18938"/>
    <cellStyle name="Normal 3 4 2 2 2 6 2 3" xfId="18939"/>
    <cellStyle name="Normal 3 4 2 2 2 6 2 3 2" xfId="18940"/>
    <cellStyle name="Normal 3 4 2 2 2 6 2 4" xfId="18941"/>
    <cellStyle name="Normal 3 4 2 2 2 6 2 5" xfId="18942"/>
    <cellStyle name="Normal 3 4 2 2 2 6 2 6" xfId="18943"/>
    <cellStyle name="Normal 3 4 2 2 2 6 2 7" xfId="18944"/>
    <cellStyle name="Normal 3 4 2 2 2 6 2 8" xfId="18945"/>
    <cellStyle name="Normal 3 4 2 2 2 6 3" xfId="18946"/>
    <cellStyle name="Normal 3 4 2 2 2 6 3 2" xfId="18947"/>
    <cellStyle name="Normal 3 4 2 2 2 6 3 3" xfId="18948"/>
    <cellStyle name="Normal 3 4 2 2 2 6 3 4" xfId="18949"/>
    <cellStyle name="Normal 3 4 2 2 2 6 3 5" xfId="18950"/>
    <cellStyle name="Normal 3 4 2 2 2 6 3 6" xfId="18951"/>
    <cellStyle name="Normal 3 4 2 2 2 6 4" xfId="18952"/>
    <cellStyle name="Normal 3 4 2 2 2 6 5" xfId="18953"/>
    <cellStyle name="Normal 3 4 2 2 2 6 6" xfId="18954"/>
    <cellStyle name="Normal 3 4 2 2 2 6 7" xfId="18955"/>
    <cellStyle name="Normal 3 4 2 2 2 6 8" xfId="18956"/>
    <cellStyle name="Normal 3 4 2 2 2 7" xfId="18957"/>
    <cellStyle name="Normal 3 4 2 2 2 7 2" xfId="18958"/>
    <cellStyle name="Normal 3 4 2 2 2 7 2 2" xfId="18959"/>
    <cellStyle name="Normal 3 4 2 2 2 7 2 3" xfId="18960"/>
    <cellStyle name="Normal 3 4 2 2 2 7 2 4" xfId="18961"/>
    <cellStyle name="Normal 3 4 2 2 2 7 2 5" xfId="18962"/>
    <cellStyle name="Normal 3 4 2 2 2 7 2 6" xfId="18963"/>
    <cellStyle name="Normal 3 4 2 2 2 7 3" xfId="18964"/>
    <cellStyle name="Normal 3 4 2 2 2 7 3 2" xfId="18965"/>
    <cellStyle name="Normal 3 4 2 2 2 7 4" xfId="18966"/>
    <cellStyle name="Normal 3 4 2 2 2 7 5" xfId="18967"/>
    <cellStyle name="Normal 3 4 2 2 2 7 6" xfId="18968"/>
    <cellStyle name="Normal 3 4 2 2 2 7 7" xfId="18969"/>
    <cellStyle name="Normal 3 4 2 2 2 7 8" xfId="18970"/>
    <cellStyle name="Normal 3 4 2 2 2 8" xfId="18971"/>
    <cellStyle name="Normal 3 4 2 2 2 8 2" xfId="18972"/>
    <cellStyle name="Normal 3 4 2 2 2 8 3" xfId="18973"/>
    <cellStyle name="Normal 3 4 2 2 2 8 4" xfId="18974"/>
    <cellStyle name="Normal 3 4 2 2 2 8 5" xfId="18975"/>
    <cellStyle name="Normal 3 4 2 2 2 8 6" xfId="18976"/>
    <cellStyle name="Normal 3 4 2 2 2 9" xfId="18977"/>
    <cellStyle name="Normal 3 4 2 2 3" xfId="18978"/>
    <cellStyle name="Normal 3 4 2 2 3 10" xfId="18979"/>
    <cellStyle name="Normal 3 4 2 2 3 11" xfId="18980"/>
    <cellStyle name="Normal 3 4 2 2 3 12" xfId="18981"/>
    <cellStyle name="Normal 3 4 2 2 3 13" xfId="18982"/>
    <cellStyle name="Normal 3 4 2 2 3 2" xfId="18983"/>
    <cellStyle name="Normal 3 4 2 2 3 2 10" xfId="18984"/>
    <cellStyle name="Normal 3 4 2 2 3 2 11" xfId="18985"/>
    <cellStyle name="Normal 3 4 2 2 3 2 12" xfId="18986"/>
    <cellStyle name="Normal 3 4 2 2 3 2 2" xfId="18987"/>
    <cellStyle name="Normal 3 4 2 2 3 2 2 2" xfId="18988"/>
    <cellStyle name="Normal 3 4 2 2 3 2 2 2 2" xfId="18989"/>
    <cellStyle name="Normal 3 4 2 2 3 2 2 2 2 2" xfId="18990"/>
    <cellStyle name="Normal 3 4 2 2 3 2 2 2 2 3" xfId="18991"/>
    <cellStyle name="Normal 3 4 2 2 3 2 2 2 2 4" xfId="18992"/>
    <cellStyle name="Normal 3 4 2 2 3 2 2 2 2 5" xfId="18993"/>
    <cellStyle name="Normal 3 4 2 2 3 2 2 2 2 6" xfId="18994"/>
    <cellStyle name="Normal 3 4 2 2 3 2 2 2 3" xfId="18995"/>
    <cellStyle name="Normal 3 4 2 2 3 2 2 2 3 2" xfId="18996"/>
    <cellStyle name="Normal 3 4 2 2 3 2 2 2 4" xfId="18997"/>
    <cellStyle name="Normal 3 4 2 2 3 2 2 2 5" xfId="18998"/>
    <cellStyle name="Normal 3 4 2 2 3 2 2 2 6" xfId="18999"/>
    <cellStyle name="Normal 3 4 2 2 3 2 2 2 7" xfId="19000"/>
    <cellStyle name="Normal 3 4 2 2 3 2 2 2 8" xfId="19001"/>
    <cellStyle name="Normal 3 4 2 2 3 2 2 3" xfId="19002"/>
    <cellStyle name="Normal 3 4 2 2 3 2 2 3 2" xfId="19003"/>
    <cellStyle name="Normal 3 4 2 2 3 2 2 3 3" xfId="19004"/>
    <cellStyle name="Normal 3 4 2 2 3 2 2 3 4" xfId="19005"/>
    <cellStyle name="Normal 3 4 2 2 3 2 2 3 5" xfId="19006"/>
    <cellStyle name="Normal 3 4 2 2 3 2 2 3 6" xfId="19007"/>
    <cellStyle name="Normal 3 4 2 2 3 2 2 4" xfId="19008"/>
    <cellStyle name="Normal 3 4 2 2 3 2 2 5" xfId="19009"/>
    <cellStyle name="Normal 3 4 2 2 3 2 2 6" xfId="19010"/>
    <cellStyle name="Normal 3 4 2 2 3 2 2 7" xfId="19011"/>
    <cellStyle name="Normal 3 4 2 2 3 2 2 8" xfId="19012"/>
    <cellStyle name="Normal 3 4 2 2 3 2 3" xfId="19013"/>
    <cellStyle name="Normal 3 4 2 2 3 2 3 2" xfId="19014"/>
    <cellStyle name="Normal 3 4 2 2 3 2 3 2 2" xfId="19015"/>
    <cellStyle name="Normal 3 4 2 2 3 2 3 2 2 2" xfId="19016"/>
    <cellStyle name="Normal 3 4 2 2 3 2 3 2 2 3" xfId="19017"/>
    <cellStyle name="Normal 3 4 2 2 3 2 3 2 2 4" xfId="19018"/>
    <cellStyle name="Normal 3 4 2 2 3 2 3 2 2 5" xfId="19019"/>
    <cellStyle name="Normal 3 4 2 2 3 2 3 2 2 6" xfId="19020"/>
    <cellStyle name="Normal 3 4 2 2 3 2 3 2 3" xfId="19021"/>
    <cellStyle name="Normal 3 4 2 2 3 2 3 2 3 2" xfId="19022"/>
    <cellStyle name="Normal 3 4 2 2 3 2 3 2 4" xfId="19023"/>
    <cellStyle name="Normal 3 4 2 2 3 2 3 2 5" xfId="19024"/>
    <cellStyle name="Normal 3 4 2 2 3 2 3 2 6" xfId="19025"/>
    <cellStyle name="Normal 3 4 2 2 3 2 3 2 7" xfId="19026"/>
    <cellStyle name="Normal 3 4 2 2 3 2 3 2 8" xfId="19027"/>
    <cellStyle name="Normal 3 4 2 2 3 2 3 3" xfId="19028"/>
    <cellStyle name="Normal 3 4 2 2 3 2 3 3 2" xfId="19029"/>
    <cellStyle name="Normal 3 4 2 2 3 2 3 3 3" xfId="19030"/>
    <cellStyle name="Normal 3 4 2 2 3 2 3 3 4" xfId="19031"/>
    <cellStyle name="Normal 3 4 2 2 3 2 3 3 5" xfId="19032"/>
    <cellStyle name="Normal 3 4 2 2 3 2 3 3 6" xfId="19033"/>
    <cellStyle name="Normal 3 4 2 2 3 2 3 4" xfId="19034"/>
    <cellStyle name="Normal 3 4 2 2 3 2 3 5" xfId="19035"/>
    <cellStyle name="Normal 3 4 2 2 3 2 3 6" xfId="19036"/>
    <cellStyle name="Normal 3 4 2 2 3 2 3 7" xfId="19037"/>
    <cellStyle name="Normal 3 4 2 2 3 2 3 8" xfId="19038"/>
    <cellStyle name="Normal 3 4 2 2 3 2 4" xfId="19039"/>
    <cellStyle name="Normal 3 4 2 2 3 2 4 2" xfId="19040"/>
    <cellStyle name="Normal 3 4 2 2 3 2 4 2 2" xfId="19041"/>
    <cellStyle name="Normal 3 4 2 2 3 2 4 2 2 2" xfId="19042"/>
    <cellStyle name="Normal 3 4 2 2 3 2 4 2 2 3" xfId="19043"/>
    <cellStyle name="Normal 3 4 2 2 3 2 4 2 2 4" xfId="19044"/>
    <cellStyle name="Normal 3 4 2 2 3 2 4 2 2 5" xfId="19045"/>
    <cellStyle name="Normal 3 4 2 2 3 2 4 2 2 6" xfId="19046"/>
    <cellStyle name="Normal 3 4 2 2 3 2 4 2 3" xfId="19047"/>
    <cellStyle name="Normal 3 4 2 2 3 2 4 2 3 2" xfId="19048"/>
    <cellStyle name="Normal 3 4 2 2 3 2 4 2 4" xfId="19049"/>
    <cellStyle name="Normal 3 4 2 2 3 2 4 2 5" xfId="19050"/>
    <cellStyle name="Normal 3 4 2 2 3 2 4 2 6" xfId="19051"/>
    <cellStyle name="Normal 3 4 2 2 3 2 4 2 7" xfId="19052"/>
    <cellStyle name="Normal 3 4 2 2 3 2 4 2 8" xfId="19053"/>
    <cellStyle name="Normal 3 4 2 2 3 2 4 3" xfId="19054"/>
    <cellStyle name="Normal 3 4 2 2 3 2 4 3 2" xfId="19055"/>
    <cellStyle name="Normal 3 4 2 2 3 2 4 3 3" xfId="19056"/>
    <cellStyle name="Normal 3 4 2 2 3 2 4 3 4" xfId="19057"/>
    <cellStyle name="Normal 3 4 2 2 3 2 4 3 5" xfId="19058"/>
    <cellStyle name="Normal 3 4 2 2 3 2 4 3 6" xfId="19059"/>
    <cellStyle name="Normal 3 4 2 2 3 2 4 4" xfId="19060"/>
    <cellStyle name="Normal 3 4 2 2 3 2 4 5" xfId="19061"/>
    <cellStyle name="Normal 3 4 2 2 3 2 4 6" xfId="19062"/>
    <cellStyle name="Normal 3 4 2 2 3 2 4 7" xfId="19063"/>
    <cellStyle name="Normal 3 4 2 2 3 2 4 8" xfId="19064"/>
    <cellStyle name="Normal 3 4 2 2 3 2 5" xfId="19065"/>
    <cellStyle name="Normal 3 4 2 2 3 2 5 2" xfId="19066"/>
    <cellStyle name="Normal 3 4 2 2 3 2 5 2 2" xfId="19067"/>
    <cellStyle name="Normal 3 4 2 2 3 2 5 2 2 2" xfId="19068"/>
    <cellStyle name="Normal 3 4 2 2 3 2 5 2 2 3" xfId="19069"/>
    <cellStyle name="Normal 3 4 2 2 3 2 5 2 2 4" xfId="19070"/>
    <cellStyle name="Normal 3 4 2 2 3 2 5 2 2 5" xfId="19071"/>
    <cellStyle name="Normal 3 4 2 2 3 2 5 2 2 6" xfId="19072"/>
    <cellStyle name="Normal 3 4 2 2 3 2 5 2 3" xfId="19073"/>
    <cellStyle name="Normal 3 4 2 2 3 2 5 2 3 2" xfId="19074"/>
    <cellStyle name="Normal 3 4 2 2 3 2 5 2 4" xfId="19075"/>
    <cellStyle name="Normal 3 4 2 2 3 2 5 2 5" xfId="19076"/>
    <cellStyle name="Normal 3 4 2 2 3 2 5 2 6" xfId="19077"/>
    <cellStyle name="Normal 3 4 2 2 3 2 5 2 7" xfId="19078"/>
    <cellStyle name="Normal 3 4 2 2 3 2 5 2 8" xfId="19079"/>
    <cellStyle name="Normal 3 4 2 2 3 2 5 3" xfId="19080"/>
    <cellStyle name="Normal 3 4 2 2 3 2 5 3 2" xfId="19081"/>
    <cellStyle name="Normal 3 4 2 2 3 2 5 3 3" xfId="19082"/>
    <cellStyle name="Normal 3 4 2 2 3 2 5 3 4" xfId="19083"/>
    <cellStyle name="Normal 3 4 2 2 3 2 5 3 5" xfId="19084"/>
    <cellStyle name="Normal 3 4 2 2 3 2 5 3 6" xfId="19085"/>
    <cellStyle name="Normal 3 4 2 2 3 2 5 4" xfId="19086"/>
    <cellStyle name="Normal 3 4 2 2 3 2 5 5" xfId="19087"/>
    <cellStyle name="Normal 3 4 2 2 3 2 5 6" xfId="19088"/>
    <cellStyle name="Normal 3 4 2 2 3 2 5 7" xfId="19089"/>
    <cellStyle name="Normal 3 4 2 2 3 2 5 8" xfId="19090"/>
    <cellStyle name="Normal 3 4 2 2 3 2 6" xfId="19091"/>
    <cellStyle name="Normal 3 4 2 2 3 2 6 2" xfId="19092"/>
    <cellStyle name="Normal 3 4 2 2 3 2 6 2 2" xfId="19093"/>
    <cellStyle name="Normal 3 4 2 2 3 2 6 2 3" xfId="19094"/>
    <cellStyle name="Normal 3 4 2 2 3 2 6 2 4" xfId="19095"/>
    <cellStyle name="Normal 3 4 2 2 3 2 6 2 5" xfId="19096"/>
    <cellStyle name="Normal 3 4 2 2 3 2 6 2 6" xfId="19097"/>
    <cellStyle name="Normal 3 4 2 2 3 2 6 3" xfId="19098"/>
    <cellStyle name="Normal 3 4 2 2 3 2 6 3 2" xfId="19099"/>
    <cellStyle name="Normal 3 4 2 2 3 2 6 4" xfId="19100"/>
    <cellStyle name="Normal 3 4 2 2 3 2 6 5" xfId="19101"/>
    <cellStyle name="Normal 3 4 2 2 3 2 6 6" xfId="19102"/>
    <cellStyle name="Normal 3 4 2 2 3 2 6 7" xfId="19103"/>
    <cellStyle name="Normal 3 4 2 2 3 2 6 8" xfId="19104"/>
    <cellStyle name="Normal 3 4 2 2 3 2 7" xfId="19105"/>
    <cellStyle name="Normal 3 4 2 2 3 2 7 2" xfId="19106"/>
    <cellStyle name="Normal 3 4 2 2 3 2 7 3" xfId="19107"/>
    <cellStyle name="Normal 3 4 2 2 3 2 7 4" xfId="19108"/>
    <cellStyle name="Normal 3 4 2 2 3 2 7 5" xfId="19109"/>
    <cellStyle name="Normal 3 4 2 2 3 2 7 6" xfId="19110"/>
    <cellStyle name="Normal 3 4 2 2 3 2 8" xfId="19111"/>
    <cellStyle name="Normal 3 4 2 2 3 2 9" xfId="19112"/>
    <cellStyle name="Normal 3 4 2 2 3 3" xfId="19113"/>
    <cellStyle name="Normal 3 4 2 2 3 3 2" xfId="19114"/>
    <cellStyle name="Normal 3 4 2 2 3 3 2 2" xfId="19115"/>
    <cellStyle name="Normal 3 4 2 2 3 3 2 2 2" xfId="19116"/>
    <cellStyle name="Normal 3 4 2 2 3 3 2 2 3" xfId="19117"/>
    <cellStyle name="Normal 3 4 2 2 3 3 2 2 4" xfId="19118"/>
    <cellStyle name="Normal 3 4 2 2 3 3 2 2 5" xfId="19119"/>
    <cellStyle name="Normal 3 4 2 2 3 3 2 2 6" xfId="19120"/>
    <cellStyle name="Normal 3 4 2 2 3 3 2 3" xfId="19121"/>
    <cellStyle name="Normal 3 4 2 2 3 3 2 3 2" xfId="19122"/>
    <cellStyle name="Normal 3 4 2 2 3 3 2 4" xfId="19123"/>
    <cellStyle name="Normal 3 4 2 2 3 3 2 5" xfId="19124"/>
    <cellStyle name="Normal 3 4 2 2 3 3 2 6" xfId="19125"/>
    <cellStyle name="Normal 3 4 2 2 3 3 2 7" xfId="19126"/>
    <cellStyle name="Normal 3 4 2 2 3 3 2 8" xfId="19127"/>
    <cellStyle name="Normal 3 4 2 2 3 3 3" xfId="19128"/>
    <cellStyle name="Normal 3 4 2 2 3 3 3 2" xfId="19129"/>
    <cellStyle name="Normal 3 4 2 2 3 3 3 3" xfId="19130"/>
    <cellStyle name="Normal 3 4 2 2 3 3 3 4" xfId="19131"/>
    <cellStyle name="Normal 3 4 2 2 3 3 3 5" xfId="19132"/>
    <cellStyle name="Normal 3 4 2 2 3 3 3 6" xfId="19133"/>
    <cellStyle name="Normal 3 4 2 2 3 3 4" xfId="19134"/>
    <cellStyle name="Normal 3 4 2 2 3 3 5" xfId="19135"/>
    <cellStyle name="Normal 3 4 2 2 3 3 6" xfId="19136"/>
    <cellStyle name="Normal 3 4 2 2 3 3 7" xfId="19137"/>
    <cellStyle name="Normal 3 4 2 2 3 3 8" xfId="19138"/>
    <cellStyle name="Normal 3 4 2 2 3 4" xfId="19139"/>
    <cellStyle name="Normal 3 4 2 2 3 4 2" xfId="19140"/>
    <cellStyle name="Normal 3 4 2 2 3 4 2 2" xfId="19141"/>
    <cellStyle name="Normal 3 4 2 2 3 4 2 2 2" xfId="19142"/>
    <cellStyle name="Normal 3 4 2 2 3 4 2 2 3" xfId="19143"/>
    <cellStyle name="Normal 3 4 2 2 3 4 2 2 4" xfId="19144"/>
    <cellStyle name="Normal 3 4 2 2 3 4 2 2 5" xfId="19145"/>
    <cellStyle name="Normal 3 4 2 2 3 4 2 2 6" xfId="19146"/>
    <cellStyle name="Normal 3 4 2 2 3 4 2 3" xfId="19147"/>
    <cellStyle name="Normal 3 4 2 2 3 4 2 3 2" xfId="19148"/>
    <cellStyle name="Normal 3 4 2 2 3 4 2 4" xfId="19149"/>
    <cellStyle name="Normal 3 4 2 2 3 4 2 5" xfId="19150"/>
    <cellStyle name="Normal 3 4 2 2 3 4 2 6" xfId="19151"/>
    <cellStyle name="Normal 3 4 2 2 3 4 2 7" xfId="19152"/>
    <cellStyle name="Normal 3 4 2 2 3 4 2 8" xfId="19153"/>
    <cellStyle name="Normal 3 4 2 2 3 4 3" xfId="19154"/>
    <cellStyle name="Normal 3 4 2 2 3 4 3 2" xfId="19155"/>
    <cellStyle name="Normal 3 4 2 2 3 4 3 3" xfId="19156"/>
    <cellStyle name="Normal 3 4 2 2 3 4 3 4" xfId="19157"/>
    <cellStyle name="Normal 3 4 2 2 3 4 3 5" xfId="19158"/>
    <cellStyle name="Normal 3 4 2 2 3 4 3 6" xfId="19159"/>
    <cellStyle name="Normal 3 4 2 2 3 4 4" xfId="19160"/>
    <cellStyle name="Normal 3 4 2 2 3 4 5" xfId="19161"/>
    <cellStyle name="Normal 3 4 2 2 3 4 6" xfId="19162"/>
    <cellStyle name="Normal 3 4 2 2 3 4 7" xfId="19163"/>
    <cellStyle name="Normal 3 4 2 2 3 4 8" xfId="19164"/>
    <cellStyle name="Normal 3 4 2 2 3 5" xfId="19165"/>
    <cellStyle name="Normal 3 4 2 2 3 5 2" xfId="19166"/>
    <cellStyle name="Normal 3 4 2 2 3 5 2 2" xfId="19167"/>
    <cellStyle name="Normal 3 4 2 2 3 5 2 2 2" xfId="19168"/>
    <cellStyle name="Normal 3 4 2 2 3 5 2 2 3" xfId="19169"/>
    <cellStyle name="Normal 3 4 2 2 3 5 2 2 4" xfId="19170"/>
    <cellStyle name="Normal 3 4 2 2 3 5 2 2 5" xfId="19171"/>
    <cellStyle name="Normal 3 4 2 2 3 5 2 2 6" xfId="19172"/>
    <cellStyle name="Normal 3 4 2 2 3 5 2 3" xfId="19173"/>
    <cellStyle name="Normal 3 4 2 2 3 5 2 3 2" xfId="19174"/>
    <cellStyle name="Normal 3 4 2 2 3 5 2 4" xfId="19175"/>
    <cellStyle name="Normal 3 4 2 2 3 5 2 5" xfId="19176"/>
    <cellStyle name="Normal 3 4 2 2 3 5 2 6" xfId="19177"/>
    <cellStyle name="Normal 3 4 2 2 3 5 2 7" xfId="19178"/>
    <cellStyle name="Normal 3 4 2 2 3 5 2 8" xfId="19179"/>
    <cellStyle name="Normal 3 4 2 2 3 5 3" xfId="19180"/>
    <cellStyle name="Normal 3 4 2 2 3 5 3 2" xfId="19181"/>
    <cellStyle name="Normal 3 4 2 2 3 5 3 3" xfId="19182"/>
    <cellStyle name="Normal 3 4 2 2 3 5 3 4" xfId="19183"/>
    <cellStyle name="Normal 3 4 2 2 3 5 3 5" xfId="19184"/>
    <cellStyle name="Normal 3 4 2 2 3 5 3 6" xfId="19185"/>
    <cellStyle name="Normal 3 4 2 2 3 5 4" xfId="19186"/>
    <cellStyle name="Normal 3 4 2 2 3 5 5" xfId="19187"/>
    <cellStyle name="Normal 3 4 2 2 3 5 6" xfId="19188"/>
    <cellStyle name="Normal 3 4 2 2 3 5 7" xfId="19189"/>
    <cellStyle name="Normal 3 4 2 2 3 5 8" xfId="19190"/>
    <cellStyle name="Normal 3 4 2 2 3 6" xfId="19191"/>
    <cellStyle name="Normal 3 4 2 2 3 6 2" xfId="19192"/>
    <cellStyle name="Normal 3 4 2 2 3 6 2 2" xfId="19193"/>
    <cellStyle name="Normal 3 4 2 2 3 6 2 2 2" xfId="19194"/>
    <cellStyle name="Normal 3 4 2 2 3 6 2 2 3" xfId="19195"/>
    <cellStyle name="Normal 3 4 2 2 3 6 2 2 4" xfId="19196"/>
    <cellStyle name="Normal 3 4 2 2 3 6 2 2 5" xfId="19197"/>
    <cellStyle name="Normal 3 4 2 2 3 6 2 2 6" xfId="19198"/>
    <cellStyle name="Normal 3 4 2 2 3 6 2 3" xfId="19199"/>
    <cellStyle name="Normal 3 4 2 2 3 6 2 3 2" xfId="19200"/>
    <cellStyle name="Normal 3 4 2 2 3 6 2 4" xfId="19201"/>
    <cellStyle name="Normal 3 4 2 2 3 6 2 5" xfId="19202"/>
    <cellStyle name="Normal 3 4 2 2 3 6 2 6" xfId="19203"/>
    <cellStyle name="Normal 3 4 2 2 3 6 2 7" xfId="19204"/>
    <cellStyle name="Normal 3 4 2 2 3 6 2 8" xfId="19205"/>
    <cellStyle name="Normal 3 4 2 2 3 6 3" xfId="19206"/>
    <cellStyle name="Normal 3 4 2 2 3 6 3 2" xfId="19207"/>
    <cellStyle name="Normal 3 4 2 2 3 6 3 3" xfId="19208"/>
    <cellStyle name="Normal 3 4 2 2 3 6 3 4" xfId="19209"/>
    <cellStyle name="Normal 3 4 2 2 3 6 3 5" xfId="19210"/>
    <cellStyle name="Normal 3 4 2 2 3 6 3 6" xfId="19211"/>
    <cellStyle name="Normal 3 4 2 2 3 6 4" xfId="19212"/>
    <cellStyle name="Normal 3 4 2 2 3 6 5" xfId="19213"/>
    <cellStyle name="Normal 3 4 2 2 3 6 6" xfId="19214"/>
    <cellStyle name="Normal 3 4 2 2 3 6 7" xfId="19215"/>
    <cellStyle name="Normal 3 4 2 2 3 6 8" xfId="19216"/>
    <cellStyle name="Normal 3 4 2 2 3 7" xfId="19217"/>
    <cellStyle name="Normal 3 4 2 2 3 7 2" xfId="19218"/>
    <cellStyle name="Normal 3 4 2 2 3 7 2 2" xfId="19219"/>
    <cellStyle name="Normal 3 4 2 2 3 7 2 3" xfId="19220"/>
    <cellStyle name="Normal 3 4 2 2 3 7 2 4" xfId="19221"/>
    <cellStyle name="Normal 3 4 2 2 3 7 2 5" xfId="19222"/>
    <cellStyle name="Normal 3 4 2 2 3 7 2 6" xfId="19223"/>
    <cellStyle name="Normal 3 4 2 2 3 7 3" xfId="19224"/>
    <cellStyle name="Normal 3 4 2 2 3 7 3 2" xfId="19225"/>
    <cellStyle name="Normal 3 4 2 2 3 7 4" xfId="19226"/>
    <cellStyle name="Normal 3 4 2 2 3 7 5" xfId="19227"/>
    <cellStyle name="Normal 3 4 2 2 3 7 6" xfId="19228"/>
    <cellStyle name="Normal 3 4 2 2 3 7 7" xfId="19229"/>
    <cellStyle name="Normal 3 4 2 2 3 7 8" xfId="19230"/>
    <cellStyle name="Normal 3 4 2 2 3 8" xfId="19231"/>
    <cellStyle name="Normal 3 4 2 2 3 8 2" xfId="19232"/>
    <cellStyle name="Normal 3 4 2 2 3 8 3" xfId="19233"/>
    <cellStyle name="Normal 3 4 2 2 3 8 4" xfId="19234"/>
    <cellStyle name="Normal 3 4 2 2 3 8 5" xfId="19235"/>
    <cellStyle name="Normal 3 4 2 2 3 8 6" xfId="19236"/>
    <cellStyle name="Normal 3 4 2 2 3 9" xfId="19237"/>
    <cellStyle name="Normal 3 4 2 2 4" xfId="19238"/>
    <cellStyle name="Normal 3 4 2 2 4 10" xfId="19239"/>
    <cellStyle name="Normal 3 4 2 2 4 11" xfId="19240"/>
    <cellStyle name="Normal 3 4 2 2 4 12" xfId="19241"/>
    <cellStyle name="Normal 3 4 2 2 4 2" xfId="19242"/>
    <cellStyle name="Normal 3 4 2 2 4 2 2" xfId="19243"/>
    <cellStyle name="Normal 3 4 2 2 4 2 2 2" xfId="19244"/>
    <cellStyle name="Normal 3 4 2 2 4 2 2 2 2" xfId="19245"/>
    <cellStyle name="Normal 3 4 2 2 4 2 2 2 3" xfId="19246"/>
    <cellStyle name="Normal 3 4 2 2 4 2 2 2 4" xfId="19247"/>
    <cellStyle name="Normal 3 4 2 2 4 2 2 2 5" xfId="19248"/>
    <cellStyle name="Normal 3 4 2 2 4 2 2 2 6" xfId="19249"/>
    <cellStyle name="Normal 3 4 2 2 4 2 2 3" xfId="19250"/>
    <cellStyle name="Normal 3 4 2 2 4 2 2 3 2" xfId="19251"/>
    <cellStyle name="Normal 3 4 2 2 4 2 2 4" xfId="19252"/>
    <cellStyle name="Normal 3 4 2 2 4 2 2 5" xfId="19253"/>
    <cellStyle name="Normal 3 4 2 2 4 2 2 6" xfId="19254"/>
    <cellStyle name="Normal 3 4 2 2 4 2 2 7" xfId="19255"/>
    <cellStyle name="Normal 3 4 2 2 4 2 2 8" xfId="19256"/>
    <cellStyle name="Normal 3 4 2 2 4 2 3" xfId="19257"/>
    <cellStyle name="Normal 3 4 2 2 4 2 3 2" xfId="19258"/>
    <cellStyle name="Normal 3 4 2 2 4 2 3 3" xfId="19259"/>
    <cellStyle name="Normal 3 4 2 2 4 2 3 4" xfId="19260"/>
    <cellStyle name="Normal 3 4 2 2 4 2 3 5" xfId="19261"/>
    <cellStyle name="Normal 3 4 2 2 4 2 3 6" xfId="19262"/>
    <cellStyle name="Normal 3 4 2 2 4 2 4" xfId="19263"/>
    <cellStyle name="Normal 3 4 2 2 4 2 5" xfId="19264"/>
    <cellStyle name="Normal 3 4 2 2 4 2 6" xfId="19265"/>
    <cellStyle name="Normal 3 4 2 2 4 2 7" xfId="19266"/>
    <cellStyle name="Normal 3 4 2 2 4 2 8" xfId="19267"/>
    <cellStyle name="Normal 3 4 2 2 4 3" xfId="19268"/>
    <cellStyle name="Normal 3 4 2 2 4 3 2" xfId="19269"/>
    <cellStyle name="Normal 3 4 2 2 4 3 2 2" xfId="19270"/>
    <cellStyle name="Normal 3 4 2 2 4 3 2 2 2" xfId="19271"/>
    <cellStyle name="Normal 3 4 2 2 4 3 2 2 3" xfId="19272"/>
    <cellStyle name="Normal 3 4 2 2 4 3 2 2 4" xfId="19273"/>
    <cellStyle name="Normal 3 4 2 2 4 3 2 2 5" xfId="19274"/>
    <cellStyle name="Normal 3 4 2 2 4 3 2 2 6" xfId="19275"/>
    <cellStyle name="Normal 3 4 2 2 4 3 2 3" xfId="19276"/>
    <cellStyle name="Normal 3 4 2 2 4 3 2 3 2" xfId="19277"/>
    <cellStyle name="Normal 3 4 2 2 4 3 2 4" xfId="19278"/>
    <cellStyle name="Normal 3 4 2 2 4 3 2 5" xfId="19279"/>
    <cellStyle name="Normal 3 4 2 2 4 3 2 6" xfId="19280"/>
    <cellStyle name="Normal 3 4 2 2 4 3 2 7" xfId="19281"/>
    <cellStyle name="Normal 3 4 2 2 4 3 2 8" xfId="19282"/>
    <cellStyle name="Normal 3 4 2 2 4 3 3" xfId="19283"/>
    <cellStyle name="Normal 3 4 2 2 4 3 3 2" xfId="19284"/>
    <cellStyle name="Normal 3 4 2 2 4 3 3 3" xfId="19285"/>
    <cellStyle name="Normal 3 4 2 2 4 3 3 4" xfId="19286"/>
    <cellStyle name="Normal 3 4 2 2 4 3 3 5" xfId="19287"/>
    <cellStyle name="Normal 3 4 2 2 4 3 3 6" xfId="19288"/>
    <cellStyle name="Normal 3 4 2 2 4 3 4" xfId="19289"/>
    <cellStyle name="Normal 3 4 2 2 4 3 5" xfId="19290"/>
    <cellStyle name="Normal 3 4 2 2 4 3 6" xfId="19291"/>
    <cellStyle name="Normal 3 4 2 2 4 3 7" xfId="19292"/>
    <cellStyle name="Normal 3 4 2 2 4 3 8" xfId="19293"/>
    <cellStyle name="Normal 3 4 2 2 4 4" xfId="19294"/>
    <cellStyle name="Normal 3 4 2 2 4 4 2" xfId="19295"/>
    <cellStyle name="Normal 3 4 2 2 4 4 2 2" xfId="19296"/>
    <cellStyle name="Normal 3 4 2 2 4 4 2 2 2" xfId="19297"/>
    <cellStyle name="Normal 3 4 2 2 4 4 2 2 3" xfId="19298"/>
    <cellStyle name="Normal 3 4 2 2 4 4 2 2 4" xfId="19299"/>
    <cellStyle name="Normal 3 4 2 2 4 4 2 2 5" xfId="19300"/>
    <cellStyle name="Normal 3 4 2 2 4 4 2 2 6" xfId="19301"/>
    <cellStyle name="Normal 3 4 2 2 4 4 2 3" xfId="19302"/>
    <cellStyle name="Normal 3 4 2 2 4 4 2 3 2" xfId="19303"/>
    <cellStyle name="Normal 3 4 2 2 4 4 2 4" xfId="19304"/>
    <cellStyle name="Normal 3 4 2 2 4 4 2 5" xfId="19305"/>
    <cellStyle name="Normal 3 4 2 2 4 4 2 6" xfId="19306"/>
    <cellStyle name="Normal 3 4 2 2 4 4 2 7" xfId="19307"/>
    <cellStyle name="Normal 3 4 2 2 4 4 2 8" xfId="19308"/>
    <cellStyle name="Normal 3 4 2 2 4 4 3" xfId="19309"/>
    <cellStyle name="Normal 3 4 2 2 4 4 3 2" xfId="19310"/>
    <cellStyle name="Normal 3 4 2 2 4 4 3 3" xfId="19311"/>
    <cellStyle name="Normal 3 4 2 2 4 4 3 4" xfId="19312"/>
    <cellStyle name="Normal 3 4 2 2 4 4 3 5" xfId="19313"/>
    <cellStyle name="Normal 3 4 2 2 4 4 3 6" xfId="19314"/>
    <cellStyle name="Normal 3 4 2 2 4 4 4" xfId="19315"/>
    <cellStyle name="Normal 3 4 2 2 4 4 5" xfId="19316"/>
    <cellStyle name="Normal 3 4 2 2 4 4 6" xfId="19317"/>
    <cellStyle name="Normal 3 4 2 2 4 4 7" xfId="19318"/>
    <cellStyle name="Normal 3 4 2 2 4 4 8" xfId="19319"/>
    <cellStyle name="Normal 3 4 2 2 4 5" xfId="19320"/>
    <cellStyle name="Normal 3 4 2 2 4 5 2" xfId="19321"/>
    <cellStyle name="Normal 3 4 2 2 4 5 2 2" xfId="19322"/>
    <cellStyle name="Normal 3 4 2 2 4 5 2 2 2" xfId="19323"/>
    <cellStyle name="Normal 3 4 2 2 4 5 2 2 3" xfId="19324"/>
    <cellStyle name="Normal 3 4 2 2 4 5 2 2 4" xfId="19325"/>
    <cellStyle name="Normal 3 4 2 2 4 5 2 2 5" xfId="19326"/>
    <cellStyle name="Normal 3 4 2 2 4 5 2 2 6" xfId="19327"/>
    <cellStyle name="Normal 3 4 2 2 4 5 2 3" xfId="19328"/>
    <cellStyle name="Normal 3 4 2 2 4 5 2 3 2" xfId="19329"/>
    <cellStyle name="Normal 3 4 2 2 4 5 2 4" xfId="19330"/>
    <cellStyle name="Normal 3 4 2 2 4 5 2 5" xfId="19331"/>
    <cellStyle name="Normal 3 4 2 2 4 5 2 6" xfId="19332"/>
    <cellStyle name="Normal 3 4 2 2 4 5 2 7" xfId="19333"/>
    <cellStyle name="Normal 3 4 2 2 4 5 2 8" xfId="19334"/>
    <cellStyle name="Normal 3 4 2 2 4 5 3" xfId="19335"/>
    <cellStyle name="Normal 3 4 2 2 4 5 3 2" xfId="19336"/>
    <cellStyle name="Normal 3 4 2 2 4 5 3 3" xfId="19337"/>
    <cellStyle name="Normal 3 4 2 2 4 5 3 4" xfId="19338"/>
    <cellStyle name="Normal 3 4 2 2 4 5 3 5" xfId="19339"/>
    <cellStyle name="Normal 3 4 2 2 4 5 3 6" xfId="19340"/>
    <cellStyle name="Normal 3 4 2 2 4 5 4" xfId="19341"/>
    <cellStyle name="Normal 3 4 2 2 4 5 5" xfId="19342"/>
    <cellStyle name="Normal 3 4 2 2 4 5 6" xfId="19343"/>
    <cellStyle name="Normal 3 4 2 2 4 5 7" xfId="19344"/>
    <cellStyle name="Normal 3 4 2 2 4 5 8" xfId="19345"/>
    <cellStyle name="Normal 3 4 2 2 4 6" xfId="19346"/>
    <cellStyle name="Normal 3 4 2 2 4 6 2" xfId="19347"/>
    <cellStyle name="Normal 3 4 2 2 4 6 2 2" xfId="19348"/>
    <cellStyle name="Normal 3 4 2 2 4 6 2 3" xfId="19349"/>
    <cellStyle name="Normal 3 4 2 2 4 6 2 4" xfId="19350"/>
    <cellStyle name="Normal 3 4 2 2 4 6 2 5" xfId="19351"/>
    <cellStyle name="Normal 3 4 2 2 4 6 2 6" xfId="19352"/>
    <cellStyle name="Normal 3 4 2 2 4 6 3" xfId="19353"/>
    <cellStyle name="Normal 3 4 2 2 4 6 3 2" xfId="19354"/>
    <cellStyle name="Normal 3 4 2 2 4 6 4" xfId="19355"/>
    <cellStyle name="Normal 3 4 2 2 4 6 5" xfId="19356"/>
    <cellStyle name="Normal 3 4 2 2 4 6 6" xfId="19357"/>
    <cellStyle name="Normal 3 4 2 2 4 6 7" xfId="19358"/>
    <cellStyle name="Normal 3 4 2 2 4 6 8" xfId="19359"/>
    <cellStyle name="Normal 3 4 2 2 4 7" xfId="19360"/>
    <cellStyle name="Normal 3 4 2 2 4 7 2" xfId="19361"/>
    <cellStyle name="Normal 3 4 2 2 4 7 3" xfId="19362"/>
    <cellStyle name="Normal 3 4 2 2 4 7 4" xfId="19363"/>
    <cellStyle name="Normal 3 4 2 2 4 7 5" xfId="19364"/>
    <cellStyle name="Normal 3 4 2 2 4 7 6" xfId="19365"/>
    <cellStyle name="Normal 3 4 2 2 4 8" xfId="19366"/>
    <cellStyle name="Normal 3 4 2 2 4 9" xfId="19367"/>
    <cellStyle name="Normal 3 4 2 2 5" xfId="19368"/>
    <cellStyle name="Normal 3 4 2 2 5 2" xfId="19369"/>
    <cellStyle name="Normal 3 4 2 2 5 2 2" xfId="19370"/>
    <cellStyle name="Normal 3 4 2 2 5 2 2 2" xfId="19371"/>
    <cellStyle name="Normal 3 4 2 2 5 2 2 3" xfId="19372"/>
    <cellStyle name="Normal 3 4 2 2 5 2 2 4" xfId="19373"/>
    <cellStyle name="Normal 3 4 2 2 5 2 2 5" xfId="19374"/>
    <cellStyle name="Normal 3 4 2 2 5 2 2 6" xfId="19375"/>
    <cellStyle name="Normal 3 4 2 2 5 2 3" xfId="19376"/>
    <cellStyle name="Normal 3 4 2 2 5 2 3 2" xfId="19377"/>
    <cellStyle name="Normal 3 4 2 2 5 2 4" xfId="19378"/>
    <cellStyle name="Normal 3 4 2 2 5 2 5" xfId="19379"/>
    <cellStyle name="Normal 3 4 2 2 5 2 6" xfId="19380"/>
    <cellStyle name="Normal 3 4 2 2 5 2 7" xfId="19381"/>
    <cellStyle name="Normal 3 4 2 2 5 2 8" xfId="19382"/>
    <cellStyle name="Normal 3 4 2 2 5 3" xfId="19383"/>
    <cellStyle name="Normal 3 4 2 2 5 3 2" xfId="19384"/>
    <cellStyle name="Normal 3 4 2 2 5 3 3" xfId="19385"/>
    <cellStyle name="Normal 3 4 2 2 5 3 4" xfId="19386"/>
    <cellStyle name="Normal 3 4 2 2 5 3 5" xfId="19387"/>
    <cellStyle name="Normal 3 4 2 2 5 3 6" xfId="19388"/>
    <cellStyle name="Normal 3 4 2 2 5 4" xfId="19389"/>
    <cellStyle name="Normal 3 4 2 2 5 5" xfId="19390"/>
    <cellStyle name="Normal 3 4 2 2 5 6" xfId="19391"/>
    <cellStyle name="Normal 3 4 2 2 5 7" xfId="19392"/>
    <cellStyle name="Normal 3 4 2 2 5 8" xfId="19393"/>
    <cellStyle name="Normal 3 4 2 2 6" xfId="19394"/>
    <cellStyle name="Normal 3 4 2 2 6 2" xfId="19395"/>
    <cellStyle name="Normal 3 4 2 2 6 2 2" xfId="19396"/>
    <cellStyle name="Normal 3 4 2 2 6 2 2 2" xfId="19397"/>
    <cellStyle name="Normal 3 4 2 2 6 2 2 3" xfId="19398"/>
    <cellStyle name="Normal 3 4 2 2 6 2 2 4" xfId="19399"/>
    <cellStyle name="Normal 3 4 2 2 6 2 2 5" xfId="19400"/>
    <cellStyle name="Normal 3 4 2 2 6 2 2 6" xfId="19401"/>
    <cellStyle name="Normal 3 4 2 2 6 2 3" xfId="19402"/>
    <cellStyle name="Normal 3 4 2 2 6 2 3 2" xfId="19403"/>
    <cellStyle name="Normal 3 4 2 2 6 2 4" xfId="19404"/>
    <cellStyle name="Normal 3 4 2 2 6 2 5" xfId="19405"/>
    <cellStyle name="Normal 3 4 2 2 6 2 6" xfId="19406"/>
    <cellStyle name="Normal 3 4 2 2 6 2 7" xfId="19407"/>
    <cellStyle name="Normal 3 4 2 2 6 2 8" xfId="19408"/>
    <cellStyle name="Normal 3 4 2 2 6 3" xfId="19409"/>
    <cellStyle name="Normal 3 4 2 2 6 3 2" xfId="19410"/>
    <cellStyle name="Normal 3 4 2 2 6 3 3" xfId="19411"/>
    <cellStyle name="Normal 3 4 2 2 6 3 4" xfId="19412"/>
    <cellStyle name="Normal 3 4 2 2 6 3 5" xfId="19413"/>
    <cellStyle name="Normal 3 4 2 2 6 3 6" xfId="19414"/>
    <cellStyle name="Normal 3 4 2 2 6 4" xfId="19415"/>
    <cellStyle name="Normal 3 4 2 2 6 5" xfId="19416"/>
    <cellStyle name="Normal 3 4 2 2 6 6" xfId="19417"/>
    <cellStyle name="Normal 3 4 2 2 6 7" xfId="19418"/>
    <cellStyle name="Normal 3 4 2 2 6 8" xfId="19419"/>
    <cellStyle name="Normal 3 4 2 2 7" xfId="19420"/>
    <cellStyle name="Normal 3 4 2 2 7 2" xfId="19421"/>
    <cellStyle name="Normal 3 4 2 2 7 2 2" xfId="19422"/>
    <cellStyle name="Normal 3 4 2 2 7 2 2 2" xfId="19423"/>
    <cellStyle name="Normal 3 4 2 2 7 2 2 3" xfId="19424"/>
    <cellStyle name="Normal 3 4 2 2 7 2 2 4" xfId="19425"/>
    <cellStyle name="Normal 3 4 2 2 7 2 2 5" xfId="19426"/>
    <cellStyle name="Normal 3 4 2 2 7 2 2 6" xfId="19427"/>
    <cellStyle name="Normal 3 4 2 2 7 2 3" xfId="19428"/>
    <cellStyle name="Normal 3 4 2 2 7 2 3 2" xfId="19429"/>
    <cellStyle name="Normal 3 4 2 2 7 2 4" xfId="19430"/>
    <cellStyle name="Normal 3 4 2 2 7 2 5" xfId="19431"/>
    <cellStyle name="Normal 3 4 2 2 7 2 6" xfId="19432"/>
    <cellStyle name="Normal 3 4 2 2 7 2 7" xfId="19433"/>
    <cellStyle name="Normal 3 4 2 2 7 2 8" xfId="19434"/>
    <cellStyle name="Normal 3 4 2 2 7 3" xfId="19435"/>
    <cellStyle name="Normal 3 4 2 2 7 3 2" xfId="19436"/>
    <cellStyle name="Normal 3 4 2 2 7 3 3" xfId="19437"/>
    <cellStyle name="Normal 3 4 2 2 7 3 4" xfId="19438"/>
    <cellStyle name="Normal 3 4 2 2 7 3 5" xfId="19439"/>
    <cellStyle name="Normal 3 4 2 2 7 3 6" xfId="19440"/>
    <cellStyle name="Normal 3 4 2 2 7 4" xfId="19441"/>
    <cellStyle name="Normal 3 4 2 2 7 5" xfId="19442"/>
    <cellStyle name="Normal 3 4 2 2 7 6" xfId="19443"/>
    <cellStyle name="Normal 3 4 2 2 7 7" xfId="19444"/>
    <cellStyle name="Normal 3 4 2 2 7 8" xfId="19445"/>
    <cellStyle name="Normal 3 4 2 2 8" xfId="19446"/>
    <cellStyle name="Normal 3 4 2 2 8 2" xfId="19447"/>
    <cellStyle name="Normal 3 4 2 2 8 2 2" xfId="19448"/>
    <cellStyle name="Normal 3 4 2 2 8 2 2 2" xfId="19449"/>
    <cellStyle name="Normal 3 4 2 2 8 2 2 3" xfId="19450"/>
    <cellStyle name="Normal 3 4 2 2 8 2 2 4" xfId="19451"/>
    <cellStyle name="Normal 3 4 2 2 8 2 2 5" xfId="19452"/>
    <cellStyle name="Normal 3 4 2 2 8 2 2 6" xfId="19453"/>
    <cellStyle name="Normal 3 4 2 2 8 2 3" xfId="19454"/>
    <cellStyle name="Normal 3 4 2 2 8 2 3 2" xfId="19455"/>
    <cellStyle name="Normal 3 4 2 2 8 2 4" xfId="19456"/>
    <cellStyle name="Normal 3 4 2 2 8 2 5" xfId="19457"/>
    <cellStyle name="Normal 3 4 2 2 8 2 6" xfId="19458"/>
    <cellStyle name="Normal 3 4 2 2 8 2 7" xfId="19459"/>
    <cellStyle name="Normal 3 4 2 2 8 2 8" xfId="19460"/>
    <cellStyle name="Normal 3 4 2 2 8 3" xfId="19461"/>
    <cellStyle name="Normal 3 4 2 2 8 3 2" xfId="19462"/>
    <cellStyle name="Normal 3 4 2 2 8 3 3" xfId="19463"/>
    <cellStyle name="Normal 3 4 2 2 8 3 4" xfId="19464"/>
    <cellStyle name="Normal 3 4 2 2 8 3 5" xfId="19465"/>
    <cellStyle name="Normal 3 4 2 2 8 3 6" xfId="19466"/>
    <cellStyle name="Normal 3 4 2 2 8 4" xfId="19467"/>
    <cellStyle name="Normal 3 4 2 2 8 5" xfId="19468"/>
    <cellStyle name="Normal 3 4 2 2 8 6" xfId="19469"/>
    <cellStyle name="Normal 3 4 2 2 8 7" xfId="19470"/>
    <cellStyle name="Normal 3 4 2 2 8 8" xfId="19471"/>
    <cellStyle name="Normal 3 4 2 2 9" xfId="19472"/>
    <cellStyle name="Normal 3 4 2 2 9 2" xfId="19473"/>
    <cellStyle name="Normal 3 4 2 2 9 2 2" xfId="19474"/>
    <cellStyle name="Normal 3 4 2 2 9 2 3" xfId="19475"/>
    <cellStyle name="Normal 3 4 2 2 9 2 4" xfId="19476"/>
    <cellStyle name="Normal 3 4 2 2 9 2 5" xfId="19477"/>
    <cellStyle name="Normal 3 4 2 2 9 2 6" xfId="19478"/>
    <cellStyle name="Normal 3 4 2 2 9 3" xfId="19479"/>
    <cellStyle name="Normal 3 4 2 2 9 3 2" xfId="19480"/>
    <cellStyle name="Normal 3 4 2 2 9 4" xfId="19481"/>
    <cellStyle name="Normal 3 4 2 2 9 5" xfId="19482"/>
    <cellStyle name="Normal 3 4 2 2 9 6" xfId="19483"/>
    <cellStyle name="Normal 3 4 2 2 9 7" xfId="19484"/>
    <cellStyle name="Normal 3 4 2 2 9 8" xfId="19485"/>
    <cellStyle name="Normal 3 4 2 3" xfId="19486"/>
    <cellStyle name="Normal 3 4 2 3 10" xfId="19487"/>
    <cellStyle name="Normal 3 4 2 3 11" xfId="19488"/>
    <cellStyle name="Normal 3 4 2 3 12" xfId="19489"/>
    <cellStyle name="Normal 3 4 2 3 13" xfId="19490"/>
    <cellStyle name="Normal 3 4 2 3 2" xfId="19491"/>
    <cellStyle name="Normal 3 4 2 3 2 10" xfId="19492"/>
    <cellStyle name="Normal 3 4 2 3 2 11" xfId="19493"/>
    <cellStyle name="Normal 3 4 2 3 2 12" xfId="19494"/>
    <cellStyle name="Normal 3 4 2 3 2 2" xfId="19495"/>
    <cellStyle name="Normal 3 4 2 3 2 2 2" xfId="19496"/>
    <cellStyle name="Normal 3 4 2 3 2 2 2 2" xfId="19497"/>
    <cellStyle name="Normal 3 4 2 3 2 2 2 2 2" xfId="19498"/>
    <cellStyle name="Normal 3 4 2 3 2 2 2 2 3" xfId="19499"/>
    <cellStyle name="Normal 3 4 2 3 2 2 2 2 4" xfId="19500"/>
    <cellStyle name="Normal 3 4 2 3 2 2 2 2 5" xfId="19501"/>
    <cellStyle name="Normal 3 4 2 3 2 2 2 2 6" xfId="19502"/>
    <cellStyle name="Normal 3 4 2 3 2 2 2 3" xfId="19503"/>
    <cellStyle name="Normal 3 4 2 3 2 2 2 3 2" xfId="19504"/>
    <cellStyle name="Normal 3 4 2 3 2 2 2 4" xfId="19505"/>
    <cellStyle name="Normal 3 4 2 3 2 2 2 5" xfId="19506"/>
    <cellStyle name="Normal 3 4 2 3 2 2 2 6" xfId="19507"/>
    <cellStyle name="Normal 3 4 2 3 2 2 2 7" xfId="19508"/>
    <cellStyle name="Normal 3 4 2 3 2 2 2 8" xfId="19509"/>
    <cellStyle name="Normal 3 4 2 3 2 2 3" xfId="19510"/>
    <cellStyle name="Normal 3 4 2 3 2 2 3 2" xfId="19511"/>
    <cellStyle name="Normal 3 4 2 3 2 2 3 3" xfId="19512"/>
    <cellStyle name="Normal 3 4 2 3 2 2 3 4" xfId="19513"/>
    <cellStyle name="Normal 3 4 2 3 2 2 3 5" xfId="19514"/>
    <cellStyle name="Normal 3 4 2 3 2 2 3 6" xfId="19515"/>
    <cellStyle name="Normal 3 4 2 3 2 2 4" xfId="19516"/>
    <cellStyle name="Normal 3 4 2 3 2 2 5" xfId="19517"/>
    <cellStyle name="Normal 3 4 2 3 2 2 6" xfId="19518"/>
    <cellStyle name="Normal 3 4 2 3 2 2 7" xfId="19519"/>
    <cellStyle name="Normal 3 4 2 3 2 2 8" xfId="19520"/>
    <cellStyle name="Normal 3 4 2 3 2 3" xfId="19521"/>
    <cellStyle name="Normal 3 4 2 3 2 3 2" xfId="19522"/>
    <cellStyle name="Normal 3 4 2 3 2 3 2 2" xfId="19523"/>
    <cellStyle name="Normal 3 4 2 3 2 3 2 2 2" xfId="19524"/>
    <cellStyle name="Normal 3 4 2 3 2 3 2 2 3" xfId="19525"/>
    <cellStyle name="Normal 3 4 2 3 2 3 2 2 4" xfId="19526"/>
    <cellStyle name="Normal 3 4 2 3 2 3 2 2 5" xfId="19527"/>
    <cellStyle name="Normal 3 4 2 3 2 3 2 2 6" xfId="19528"/>
    <cellStyle name="Normal 3 4 2 3 2 3 2 3" xfId="19529"/>
    <cellStyle name="Normal 3 4 2 3 2 3 2 3 2" xfId="19530"/>
    <cellStyle name="Normal 3 4 2 3 2 3 2 4" xfId="19531"/>
    <cellStyle name="Normal 3 4 2 3 2 3 2 5" xfId="19532"/>
    <cellStyle name="Normal 3 4 2 3 2 3 2 6" xfId="19533"/>
    <cellStyle name="Normal 3 4 2 3 2 3 2 7" xfId="19534"/>
    <cellStyle name="Normal 3 4 2 3 2 3 2 8" xfId="19535"/>
    <cellStyle name="Normal 3 4 2 3 2 3 3" xfId="19536"/>
    <cellStyle name="Normal 3 4 2 3 2 3 3 2" xfId="19537"/>
    <cellStyle name="Normal 3 4 2 3 2 3 3 3" xfId="19538"/>
    <cellStyle name="Normal 3 4 2 3 2 3 3 4" xfId="19539"/>
    <cellStyle name="Normal 3 4 2 3 2 3 3 5" xfId="19540"/>
    <cellStyle name="Normal 3 4 2 3 2 3 3 6" xfId="19541"/>
    <cellStyle name="Normal 3 4 2 3 2 3 4" xfId="19542"/>
    <cellStyle name="Normal 3 4 2 3 2 3 5" xfId="19543"/>
    <cellStyle name="Normal 3 4 2 3 2 3 6" xfId="19544"/>
    <cellStyle name="Normal 3 4 2 3 2 3 7" xfId="19545"/>
    <cellStyle name="Normal 3 4 2 3 2 3 8" xfId="19546"/>
    <cellStyle name="Normal 3 4 2 3 2 4" xfId="19547"/>
    <cellStyle name="Normal 3 4 2 3 2 4 2" xfId="19548"/>
    <cellStyle name="Normal 3 4 2 3 2 4 2 2" xfId="19549"/>
    <cellStyle name="Normal 3 4 2 3 2 4 2 2 2" xfId="19550"/>
    <cellStyle name="Normal 3 4 2 3 2 4 2 2 3" xfId="19551"/>
    <cellStyle name="Normal 3 4 2 3 2 4 2 2 4" xfId="19552"/>
    <cellStyle name="Normal 3 4 2 3 2 4 2 2 5" xfId="19553"/>
    <cellStyle name="Normal 3 4 2 3 2 4 2 2 6" xfId="19554"/>
    <cellStyle name="Normal 3 4 2 3 2 4 2 3" xfId="19555"/>
    <cellStyle name="Normal 3 4 2 3 2 4 2 3 2" xfId="19556"/>
    <cellStyle name="Normal 3 4 2 3 2 4 2 4" xfId="19557"/>
    <cellStyle name="Normal 3 4 2 3 2 4 2 5" xfId="19558"/>
    <cellStyle name="Normal 3 4 2 3 2 4 2 6" xfId="19559"/>
    <cellStyle name="Normal 3 4 2 3 2 4 2 7" xfId="19560"/>
    <cellStyle name="Normal 3 4 2 3 2 4 2 8" xfId="19561"/>
    <cellStyle name="Normal 3 4 2 3 2 4 3" xfId="19562"/>
    <cellStyle name="Normal 3 4 2 3 2 4 3 2" xfId="19563"/>
    <cellStyle name="Normal 3 4 2 3 2 4 3 3" xfId="19564"/>
    <cellStyle name="Normal 3 4 2 3 2 4 3 4" xfId="19565"/>
    <cellStyle name="Normal 3 4 2 3 2 4 3 5" xfId="19566"/>
    <cellStyle name="Normal 3 4 2 3 2 4 3 6" xfId="19567"/>
    <cellStyle name="Normal 3 4 2 3 2 4 4" xfId="19568"/>
    <cellStyle name="Normal 3 4 2 3 2 4 5" xfId="19569"/>
    <cellStyle name="Normal 3 4 2 3 2 4 6" xfId="19570"/>
    <cellStyle name="Normal 3 4 2 3 2 4 7" xfId="19571"/>
    <cellStyle name="Normal 3 4 2 3 2 4 8" xfId="19572"/>
    <cellStyle name="Normal 3 4 2 3 2 5" xfId="19573"/>
    <cellStyle name="Normal 3 4 2 3 2 5 2" xfId="19574"/>
    <cellStyle name="Normal 3 4 2 3 2 5 2 2" xfId="19575"/>
    <cellStyle name="Normal 3 4 2 3 2 5 2 2 2" xfId="19576"/>
    <cellStyle name="Normal 3 4 2 3 2 5 2 2 3" xfId="19577"/>
    <cellStyle name="Normal 3 4 2 3 2 5 2 2 4" xfId="19578"/>
    <cellStyle name="Normal 3 4 2 3 2 5 2 2 5" xfId="19579"/>
    <cellStyle name="Normal 3 4 2 3 2 5 2 2 6" xfId="19580"/>
    <cellStyle name="Normal 3 4 2 3 2 5 2 3" xfId="19581"/>
    <cellStyle name="Normal 3 4 2 3 2 5 2 3 2" xfId="19582"/>
    <cellStyle name="Normal 3 4 2 3 2 5 2 4" xfId="19583"/>
    <cellStyle name="Normal 3 4 2 3 2 5 2 5" xfId="19584"/>
    <cellStyle name="Normal 3 4 2 3 2 5 2 6" xfId="19585"/>
    <cellStyle name="Normal 3 4 2 3 2 5 2 7" xfId="19586"/>
    <cellStyle name="Normal 3 4 2 3 2 5 2 8" xfId="19587"/>
    <cellStyle name="Normal 3 4 2 3 2 5 3" xfId="19588"/>
    <cellStyle name="Normal 3 4 2 3 2 5 3 2" xfId="19589"/>
    <cellStyle name="Normal 3 4 2 3 2 5 3 3" xfId="19590"/>
    <cellStyle name="Normal 3 4 2 3 2 5 3 4" xfId="19591"/>
    <cellStyle name="Normal 3 4 2 3 2 5 3 5" xfId="19592"/>
    <cellStyle name="Normal 3 4 2 3 2 5 3 6" xfId="19593"/>
    <cellStyle name="Normal 3 4 2 3 2 5 4" xfId="19594"/>
    <cellStyle name="Normal 3 4 2 3 2 5 5" xfId="19595"/>
    <cellStyle name="Normal 3 4 2 3 2 5 6" xfId="19596"/>
    <cellStyle name="Normal 3 4 2 3 2 5 7" xfId="19597"/>
    <cellStyle name="Normal 3 4 2 3 2 5 8" xfId="19598"/>
    <cellStyle name="Normal 3 4 2 3 2 6" xfId="19599"/>
    <cellStyle name="Normal 3 4 2 3 2 6 2" xfId="19600"/>
    <cellStyle name="Normal 3 4 2 3 2 6 2 2" xfId="19601"/>
    <cellStyle name="Normal 3 4 2 3 2 6 2 3" xfId="19602"/>
    <cellStyle name="Normal 3 4 2 3 2 6 2 4" xfId="19603"/>
    <cellStyle name="Normal 3 4 2 3 2 6 2 5" xfId="19604"/>
    <cellStyle name="Normal 3 4 2 3 2 6 2 6" xfId="19605"/>
    <cellStyle name="Normal 3 4 2 3 2 6 3" xfId="19606"/>
    <cellStyle name="Normal 3 4 2 3 2 6 3 2" xfId="19607"/>
    <cellStyle name="Normal 3 4 2 3 2 6 4" xfId="19608"/>
    <cellStyle name="Normal 3 4 2 3 2 6 5" xfId="19609"/>
    <cellStyle name="Normal 3 4 2 3 2 6 6" xfId="19610"/>
    <cellStyle name="Normal 3 4 2 3 2 6 7" xfId="19611"/>
    <cellStyle name="Normal 3 4 2 3 2 6 8" xfId="19612"/>
    <cellStyle name="Normal 3 4 2 3 2 7" xfId="19613"/>
    <cellStyle name="Normal 3 4 2 3 2 7 2" xfId="19614"/>
    <cellStyle name="Normal 3 4 2 3 2 7 3" xfId="19615"/>
    <cellStyle name="Normal 3 4 2 3 2 7 4" xfId="19616"/>
    <cellStyle name="Normal 3 4 2 3 2 7 5" xfId="19617"/>
    <cellStyle name="Normal 3 4 2 3 2 7 6" xfId="19618"/>
    <cellStyle name="Normal 3 4 2 3 2 8" xfId="19619"/>
    <cellStyle name="Normal 3 4 2 3 2 9" xfId="19620"/>
    <cellStyle name="Normal 3 4 2 3 3" xfId="19621"/>
    <cellStyle name="Normal 3 4 2 3 3 2" xfId="19622"/>
    <cellStyle name="Normal 3 4 2 3 3 2 2" xfId="19623"/>
    <cellStyle name="Normal 3 4 2 3 3 2 2 2" xfId="19624"/>
    <cellStyle name="Normal 3 4 2 3 3 2 2 3" xfId="19625"/>
    <cellStyle name="Normal 3 4 2 3 3 2 2 4" xfId="19626"/>
    <cellStyle name="Normal 3 4 2 3 3 2 2 5" xfId="19627"/>
    <cellStyle name="Normal 3 4 2 3 3 2 2 6" xfId="19628"/>
    <cellStyle name="Normal 3 4 2 3 3 2 3" xfId="19629"/>
    <cellStyle name="Normal 3 4 2 3 3 2 3 2" xfId="19630"/>
    <cellStyle name="Normal 3 4 2 3 3 2 4" xfId="19631"/>
    <cellStyle name="Normal 3 4 2 3 3 2 5" xfId="19632"/>
    <cellStyle name="Normal 3 4 2 3 3 2 6" xfId="19633"/>
    <cellStyle name="Normal 3 4 2 3 3 2 7" xfId="19634"/>
    <cellStyle name="Normal 3 4 2 3 3 2 8" xfId="19635"/>
    <cellStyle name="Normal 3 4 2 3 3 3" xfId="19636"/>
    <cellStyle name="Normal 3 4 2 3 3 3 2" xfId="19637"/>
    <cellStyle name="Normal 3 4 2 3 3 3 3" xfId="19638"/>
    <cellStyle name="Normal 3 4 2 3 3 3 4" xfId="19639"/>
    <cellStyle name="Normal 3 4 2 3 3 3 5" xfId="19640"/>
    <cellStyle name="Normal 3 4 2 3 3 3 6" xfId="19641"/>
    <cellStyle name="Normal 3 4 2 3 3 4" xfId="19642"/>
    <cellStyle name="Normal 3 4 2 3 3 5" xfId="19643"/>
    <cellStyle name="Normal 3 4 2 3 3 6" xfId="19644"/>
    <cellStyle name="Normal 3 4 2 3 3 7" xfId="19645"/>
    <cellStyle name="Normal 3 4 2 3 3 8" xfId="19646"/>
    <cellStyle name="Normal 3 4 2 3 4" xfId="19647"/>
    <cellStyle name="Normal 3 4 2 3 4 2" xfId="19648"/>
    <cellStyle name="Normal 3 4 2 3 4 2 2" xfId="19649"/>
    <cellStyle name="Normal 3 4 2 3 4 2 2 2" xfId="19650"/>
    <cellStyle name="Normal 3 4 2 3 4 2 2 3" xfId="19651"/>
    <cellStyle name="Normal 3 4 2 3 4 2 2 4" xfId="19652"/>
    <cellStyle name="Normal 3 4 2 3 4 2 2 5" xfId="19653"/>
    <cellStyle name="Normal 3 4 2 3 4 2 2 6" xfId="19654"/>
    <cellStyle name="Normal 3 4 2 3 4 2 3" xfId="19655"/>
    <cellStyle name="Normal 3 4 2 3 4 2 3 2" xfId="19656"/>
    <cellStyle name="Normal 3 4 2 3 4 2 4" xfId="19657"/>
    <cellStyle name="Normal 3 4 2 3 4 2 5" xfId="19658"/>
    <cellStyle name="Normal 3 4 2 3 4 2 6" xfId="19659"/>
    <cellStyle name="Normal 3 4 2 3 4 2 7" xfId="19660"/>
    <cellStyle name="Normal 3 4 2 3 4 2 8" xfId="19661"/>
    <cellStyle name="Normal 3 4 2 3 4 3" xfId="19662"/>
    <cellStyle name="Normal 3 4 2 3 4 3 2" xfId="19663"/>
    <cellStyle name="Normal 3 4 2 3 4 3 3" xfId="19664"/>
    <cellStyle name="Normal 3 4 2 3 4 3 4" xfId="19665"/>
    <cellStyle name="Normal 3 4 2 3 4 3 5" xfId="19666"/>
    <cellStyle name="Normal 3 4 2 3 4 3 6" xfId="19667"/>
    <cellStyle name="Normal 3 4 2 3 4 4" xfId="19668"/>
    <cellStyle name="Normal 3 4 2 3 4 5" xfId="19669"/>
    <cellStyle name="Normal 3 4 2 3 4 6" xfId="19670"/>
    <cellStyle name="Normal 3 4 2 3 4 7" xfId="19671"/>
    <cellStyle name="Normal 3 4 2 3 4 8" xfId="19672"/>
    <cellStyle name="Normal 3 4 2 3 5" xfId="19673"/>
    <cellStyle name="Normal 3 4 2 3 5 2" xfId="19674"/>
    <cellStyle name="Normal 3 4 2 3 5 2 2" xfId="19675"/>
    <cellStyle name="Normal 3 4 2 3 5 2 2 2" xfId="19676"/>
    <cellStyle name="Normal 3 4 2 3 5 2 2 3" xfId="19677"/>
    <cellStyle name="Normal 3 4 2 3 5 2 2 4" xfId="19678"/>
    <cellStyle name="Normal 3 4 2 3 5 2 2 5" xfId="19679"/>
    <cellStyle name="Normal 3 4 2 3 5 2 2 6" xfId="19680"/>
    <cellStyle name="Normal 3 4 2 3 5 2 3" xfId="19681"/>
    <cellStyle name="Normal 3 4 2 3 5 2 3 2" xfId="19682"/>
    <cellStyle name="Normal 3 4 2 3 5 2 4" xfId="19683"/>
    <cellStyle name="Normal 3 4 2 3 5 2 5" xfId="19684"/>
    <cellStyle name="Normal 3 4 2 3 5 2 6" xfId="19685"/>
    <cellStyle name="Normal 3 4 2 3 5 2 7" xfId="19686"/>
    <cellStyle name="Normal 3 4 2 3 5 2 8" xfId="19687"/>
    <cellStyle name="Normal 3 4 2 3 5 3" xfId="19688"/>
    <cellStyle name="Normal 3 4 2 3 5 3 2" xfId="19689"/>
    <cellStyle name="Normal 3 4 2 3 5 3 3" xfId="19690"/>
    <cellStyle name="Normal 3 4 2 3 5 3 4" xfId="19691"/>
    <cellStyle name="Normal 3 4 2 3 5 3 5" xfId="19692"/>
    <cellStyle name="Normal 3 4 2 3 5 3 6" xfId="19693"/>
    <cellStyle name="Normal 3 4 2 3 5 4" xfId="19694"/>
    <cellStyle name="Normal 3 4 2 3 5 5" xfId="19695"/>
    <cellStyle name="Normal 3 4 2 3 5 6" xfId="19696"/>
    <cellStyle name="Normal 3 4 2 3 5 7" xfId="19697"/>
    <cellStyle name="Normal 3 4 2 3 5 8" xfId="19698"/>
    <cellStyle name="Normal 3 4 2 3 6" xfId="19699"/>
    <cellStyle name="Normal 3 4 2 3 6 2" xfId="19700"/>
    <cellStyle name="Normal 3 4 2 3 6 2 2" xfId="19701"/>
    <cellStyle name="Normal 3 4 2 3 6 2 2 2" xfId="19702"/>
    <cellStyle name="Normal 3 4 2 3 6 2 2 3" xfId="19703"/>
    <cellStyle name="Normal 3 4 2 3 6 2 2 4" xfId="19704"/>
    <cellStyle name="Normal 3 4 2 3 6 2 2 5" xfId="19705"/>
    <cellStyle name="Normal 3 4 2 3 6 2 2 6" xfId="19706"/>
    <cellStyle name="Normal 3 4 2 3 6 2 3" xfId="19707"/>
    <cellStyle name="Normal 3 4 2 3 6 2 3 2" xfId="19708"/>
    <cellStyle name="Normal 3 4 2 3 6 2 4" xfId="19709"/>
    <cellStyle name="Normal 3 4 2 3 6 2 5" xfId="19710"/>
    <cellStyle name="Normal 3 4 2 3 6 2 6" xfId="19711"/>
    <cellStyle name="Normal 3 4 2 3 6 2 7" xfId="19712"/>
    <cellStyle name="Normal 3 4 2 3 6 2 8" xfId="19713"/>
    <cellStyle name="Normal 3 4 2 3 6 3" xfId="19714"/>
    <cellStyle name="Normal 3 4 2 3 6 3 2" xfId="19715"/>
    <cellStyle name="Normal 3 4 2 3 6 3 3" xfId="19716"/>
    <cellStyle name="Normal 3 4 2 3 6 3 4" xfId="19717"/>
    <cellStyle name="Normal 3 4 2 3 6 3 5" xfId="19718"/>
    <cellStyle name="Normal 3 4 2 3 6 3 6" xfId="19719"/>
    <cellStyle name="Normal 3 4 2 3 6 4" xfId="19720"/>
    <cellStyle name="Normal 3 4 2 3 6 5" xfId="19721"/>
    <cellStyle name="Normal 3 4 2 3 6 6" xfId="19722"/>
    <cellStyle name="Normal 3 4 2 3 6 7" xfId="19723"/>
    <cellStyle name="Normal 3 4 2 3 6 8" xfId="19724"/>
    <cellStyle name="Normal 3 4 2 3 7" xfId="19725"/>
    <cellStyle name="Normal 3 4 2 3 7 2" xfId="19726"/>
    <cellStyle name="Normal 3 4 2 3 7 2 2" xfId="19727"/>
    <cellStyle name="Normal 3 4 2 3 7 2 3" xfId="19728"/>
    <cellStyle name="Normal 3 4 2 3 7 2 4" xfId="19729"/>
    <cellStyle name="Normal 3 4 2 3 7 2 5" xfId="19730"/>
    <cellStyle name="Normal 3 4 2 3 7 2 6" xfId="19731"/>
    <cellStyle name="Normal 3 4 2 3 7 3" xfId="19732"/>
    <cellStyle name="Normal 3 4 2 3 7 3 2" xfId="19733"/>
    <cellStyle name="Normal 3 4 2 3 7 4" xfId="19734"/>
    <cellStyle name="Normal 3 4 2 3 7 5" xfId="19735"/>
    <cellStyle name="Normal 3 4 2 3 7 6" xfId="19736"/>
    <cellStyle name="Normal 3 4 2 3 7 7" xfId="19737"/>
    <cellStyle name="Normal 3 4 2 3 7 8" xfId="19738"/>
    <cellStyle name="Normal 3 4 2 3 8" xfId="19739"/>
    <cellStyle name="Normal 3 4 2 3 8 2" xfId="19740"/>
    <cellStyle name="Normal 3 4 2 3 8 3" xfId="19741"/>
    <cellStyle name="Normal 3 4 2 3 8 4" xfId="19742"/>
    <cellStyle name="Normal 3 4 2 3 8 5" xfId="19743"/>
    <cellStyle name="Normal 3 4 2 3 8 6" xfId="19744"/>
    <cellStyle name="Normal 3 4 2 3 9" xfId="19745"/>
    <cellStyle name="Normal 3 4 2 4" xfId="19746"/>
    <cellStyle name="Normal 3 4 2 4 10" xfId="19747"/>
    <cellStyle name="Normal 3 4 2 4 11" xfId="19748"/>
    <cellStyle name="Normal 3 4 2 4 12" xfId="19749"/>
    <cellStyle name="Normal 3 4 2 4 13" xfId="19750"/>
    <cellStyle name="Normal 3 4 2 4 2" xfId="19751"/>
    <cellStyle name="Normal 3 4 2 4 2 10" xfId="19752"/>
    <cellStyle name="Normal 3 4 2 4 2 11" xfId="19753"/>
    <cellStyle name="Normal 3 4 2 4 2 12" xfId="19754"/>
    <cellStyle name="Normal 3 4 2 4 2 2" xfId="19755"/>
    <cellStyle name="Normal 3 4 2 4 2 2 2" xfId="19756"/>
    <cellStyle name="Normal 3 4 2 4 2 2 2 2" xfId="19757"/>
    <cellStyle name="Normal 3 4 2 4 2 2 2 2 2" xfId="19758"/>
    <cellStyle name="Normal 3 4 2 4 2 2 2 2 3" xfId="19759"/>
    <cellStyle name="Normal 3 4 2 4 2 2 2 2 4" xfId="19760"/>
    <cellStyle name="Normal 3 4 2 4 2 2 2 2 5" xfId="19761"/>
    <cellStyle name="Normal 3 4 2 4 2 2 2 2 6" xfId="19762"/>
    <cellStyle name="Normal 3 4 2 4 2 2 2 3" xfId="19763"/>
    <cellStyle name="Normal 3 4 2 4 2 2 2 3 2" xfId="19764"/>
    <cellStyle name="Normal 3 4 2 4 2 2 2 4" xfId="19765"/>
    <cellStyle name="Normal 3 4 2 4 2 2 2 5" xfId="19766"/>
    <cellStyle name="Normal 3 4 2 4 2 2 2 6" xfId="19767"/>
    <cellStyle name="Normal 3 4 2 4 2 2 2 7" xfId="19768"/>
    <cellStyle name="Normal 3 4 2 4 2 2 2 8" xfId="19769"/>
    <cellStyle name="Normal 3 4 2 4 2 2 3" xfId="19770"/>
    <cellStyle name="Normal 3 4 2 4 2 2 3 2" xfId="19771"/>
    <cellStyle name="Normal 3 4 2 4 2 2 3 3" xfId="19772"/>
    <cellStyle name="Normal 3 4 2 4 2 2 3 4" xfId="19773"/>
    <cellStyle name="Normal 3 4 2 4 2 2 3 5" xfId="19774"/>
    <cellStyle name="Normal 3 4 2 4 2 2 3 6" xfId="19775"/>
    <cellStyle name="Normal 3 4 2 4 2 2 4" xfId="19776"/>
    <cellStyle name="Normal 3 4 2 4 2 2 5" xfId="19777"/>
    <cellStyle name="Normal 3 4 2 4 2 2 6" xfId="19778"/>
    <cellStyle name="Normal 3 4 2 4 2 2 7" xfId="19779"/>
    <cellStyle name="Normal 3 4 2 4 2 2 8" xfId="19780"/>
    <cellStyle name="Normal 3 4 2 4 2 3" xfId="19781"/>
    <cellStyle name="Normal 3 4 2 4 2 3 2" xfId="19782"/>
    <cellStyle name="Normal 3 4 2 4 2 3 2 2" xfId="19783"/>
    <cellStyle name="Normal 3 4 2 4 2 3 2 2 2" xfId="19784"/>
    <cellStyle name="Normal 3 4 2 4 2 3 2 2 3" xfId="19785"/>
    <cellStyle name="Normal 3 4 2 4 2 3 2 2 4" xfId="19786"/>
    <cellStyle name="Normal 3 4 2 4 2 3 2 2 5" xfId="19787"/>
    <cellStyle name="Normal 3 4 2 4 2 3 2 2 6" xfId="19788"/>
    <cellStyle name="Normal 3 4 2 4 2 3 2 3" xfId="19789"/>
    <cellStyle name="Normal 3 4 2 4 2 3 2 3 2" xfId="19790"/>
    <cellStyle name="Normal 3 4 2 4 2 3 2 4" xfId="19791"/>
    <cellStyle name="Normal 3 4 2 4 2 3 2 5" xfId="19792"/>
    <cellStyle name="Normal 3 4 2 4 2 3 2 6" xfId="19793"/>
    <cellStyle name="Normal 3 4 2 4 2 3 2 7" xfId="19794"/>
    <cellStyle name="Normal 3 4 2 4 2 3 2 8" xfId="19795"/>
    <cellStyle name="Normal 3 4 2 4 2 3 3" xfId="19796"/>
    <cellStyle name="Normal 3 4 2 4 2 3 3 2" xfId="19797"/>
    <cellStyle name="Normal 3 4 2 4 2 3 3 3" xfId="19798"/>
    <cellStyle name="Normal 3 4 2 4 2 3 3 4" xfId="19799"/>
    <cellStyle name="Normal 3 4 2 4 2 3 3 5" xfId="19800"/>
    <cellStyle name="Normal 3 4 2 4 2 3 3 6" xfId="19801"/>
    <cellStyle name="Normal 3 4 2 4 2 3 4" xfId="19802"/>
    <cellStyle name="Normal 3 4 2 4 2 3 5" xfId="19803"/>
    <cellStyle name="Normal 3 4 2 4 2 3 6" xfId="19804"/>
    <cellStyle name="Normal 3 4 2 4 2 3 7" xfId="19805"/>
    <cellStyle name="Normal 3 4 2 4 2 3 8" xfId="19806"/>
    <cellStyle name="Normal 3 4 2 4 2 4" xfId="19807"/>
    <cellStyle name="Normal 3 4 2 4 2 4 2" xfId="19808"/>
    <cellStyle name="Normal 3 4 2 4 2 4 2 2" xfId="19809"/>
    <cellStyle name="Normal 3 4 2 4 2 4 2 2 2" xfId="19810"/>
    <cellStyle name="Normal 3 4 2 4 2 4 2 2 3" xfId="19811"/>
    <cellStyle name="Normal 3 4 2 4 2 4 2 2 4" xfId="19812"/>
    <cellStyle name="Normal 3 4 2 4 2 4 2 2 5" xfId="19813"/>
    <cellStyle name="Normal 3 4 2 4 2 4 2 2 6" xfId="19814"/>
    <cellStyle name="Normal 3 4 2 4 2 4 2 3" xfId="19815"/>
    <cellStyle name="Normal 3 4 2 4 2 4 2 3 2" xfId="19816"/>
    <cellStyle name="Normal 3 4 2 4 2 4 2 4" xfId="19817"/>
    <cellStyle name="Normal 3 4 2 4 2 4 2 5" xfId="19818"/>
    <cellStyle name="Normal 3 4 2 4 2 4 2 6" xfId="19819"/>
    <cellStyle name="Normal 3 4 2 4 2 4 2 7" xfId="19820"/>
    <cellStyle name="Normal 3 4 2 4 2 4 2 8" xfId="19821"/>
    <cellStyle name="Normal 3 4 2 4 2 4 3" xfId="19822"/>
    <cellStyle name="Normal 3 4 2 4 2 4 3 2" xfId="19823"/>
    <cellStyle name="Normal 3 4 2 4 2 4 3 3" xfId="19824"/>
    <cellStyle name="Normal 3 4 2 4 2 4 3 4" xfId="19825"/>
    <cellStyle name="Normal 3 4 2 4 2 4 3 5" xfId="19826"/>
    <cellStyle name="Normal 3 4 2 4 2 4 3 6" xfId="19827"/>
    <cellStyle name="Normal 3 4 2 4 2 4 4" xfId="19828"/>
    <cellStyle name="Normal 3 4 2 4 2 4 5" xfId="19829"/>
    <cellStyle name="Normal 3 4 2 4 2 4 6" xfId="19830"/>
    <cellStyle name="Normal 3 4 2 4 2 4 7" xfId="19831"/>
    <cellStyle name="Normal 3 4 2 4 2 4 8" xfId="19832"/>
    <cellStyle name="Normal 3 4 2 4 2 5" xfId="19833"/>
    <cellStyle name="Normal 3 4 2 4 2 5 2" xfId="19834"/>
    <cellStyle name="Normal 3 4 2 4 2 5 2 2" xfId="19835"/>
    <cellStyle name="Normal 3 4 2 4 2 5 2 2 2" xfId="19836"/>
    <cellStyle name="Normal 3 4 2 4 2 5 2 2 3" xfId="19837"/>
    <cellStyle name="Normal 3 4 2 4 2 5 2 2 4" xfId="19838"/>
    <cellStyle name="Normal 3 4 2 4 2 5 2 2 5" xfId="19839"/>
    <cellStyle name="Normal 3 4 2 4 2 5 2 2 6" xfId="19840"/>
    <cellStyle name="Normal 3 4 2 4 2 5 2 3" xfId="19841"/>
    <cellStyle name="Normal 3 4 2 4 2 5 2 3 2" xfId="19842"/>
    <cellStyle name="Normal 3 4 2 4 2 5 2 4" xfId="19843"/>
    <cellStyle name="Normal 3 4 2 4 2 5 2 5" xfId="19844"/>
    <cellStyle name="Normal 3 4 2 4 2 5 2 6" xfId="19845"/>
    <cellStyle name="Normal 3 4 2 4 2 5 2 7" xfId="19846"/>
    <cellStyle name="Normal 3 4 2 4 2 5 2 8" xfId="19847"/>
    <cellStyle name="Normal 3 4 2 4 2 5 3" xfId="19848"/>
    <cellStyle name="Normal 3 4 2 4 2 5 3 2" xfId="19849"/>
    <cellStyle name="Normal 3 4 2 4 2 5 3 3" xfId="19850"/>
    <cellStyle name="Normal 3 4 2 4 2 5 3 4" xfId="19851"/>
    <cellStyle name="Normal 3 4 2 4 2 5 3 5" xfId="19852"/>
    <cellStyle name="Normal 3 4 2 4 2 5 3 6" xfId="19853"/>
    <cellStyle name="Normal 3 4 2 4 2 5 4" xfId="19854"/>
    <cellStyle name="Normal 3 4 2 4 2 5 5" xfId="19855"/>
    <cellStyle name="Normal 3 4 2 4 2 5 6" xfId="19856"/>
    <cellStyle name="Normal 3 4 2 4 2 5 7" xfId="19857"/>
    <cellStyle name="Normal 3 4 2 4 2 5 8" xfId="19858"/>
    <cellStyle name="Normal 3 4 2 4 2 6" xfId="19859"/>
    <cellStyle name="Normal 3 4 2 4 2 6 2" xfId="19860"/>
    <cellStyle name="Normal 3 4 2 4 2 6 2 2" xfId="19861"/>
    <cellStyle name="Normal 3 4 2 4 2 6 2 3" xfId="19862"/>
    <cellStyle name="Normal 3 4 2 4 2 6 2 4" xfId="19863"/>
    <cellStyle name="Normal 3 4 2 4 2 6 2 5" xfId="19864"/>
    <cellStyle name="Normal 3 4 2 4 2 6 2 6" xfId="19865"/>
    <cellStyle name="Normal 3 4 2 4 2 6 3" xfId="19866"/>
    <cellStyle name="Normal 3 4 2 4 2 6 3 2" xfId="19867"/>
    <cellStyle name="Normal 3 4 2 4 2 6 4" xfId="19868"/>
    <cellStyle name="Normal 3 4 2 4 2 6 5" xfId="19869"/>
    <cellStyle name="Normal 3 4 2 4 2 6 6" xfId="19870"/>
    <cellStyle name="Normal 3 4 2 4 2 6 7" xfId="19871"/>
    <cellStyle name="Normal 3 4 2 4 2 6 8" xfId="19872"/>
    <cellStyle name="Normal 3 4 2 4 2 7" xfId="19873"/>
    <cellStyle name="Normal 3 4 2 4 2 7 2" xfId="19874"/>
    <cellStyle name="Normal 3 4 2 4 2 7 3" xfId="19875"/>
    <cellStyle name="Normal 3 4 2 4 2 7 4" xfId="19876"/>
    <cellStyle name="Normal 3 4 2 4 2 7 5" xfId="19877"/>
    <cellStyle name="Normal 3 4 2 4 2 7 6" xfId="19878"/>
    <cellStyle name="Normal 3 4 2 4 2 8" xfId="19879"/>
    <cellStyle name="Normal 3 4 2 4 2 9" xfId="19880"/>
    <cellStyle name="Normal 3 4 2 4 3" xfId="19881"/>
    <cellStyle name="Normal 3 4 2 4 3 2" xfId="19882"/>
    <cellStyle name="Normal 3 4 2 4 3 2 2" xfId="19883"/>
    <cellStyle name="Normal 3 4 2 4 3 2 2 2" xfId="19884"/>
    <cellStyle name="Normal 3 4 2 4 3 2 2 3" xfId="19885"/>
    <cellStyle name="Normal 3 4 2 4 3 2 2 4" xfId="19886"/>
    <cellStyle name="Normal 3 4 2 4 3 2 2 5" xfId="19887"/>
    <cellStyle name="Normal 3 4 2 4 3 2 2 6" xfId="19888"/>
    <cellStyle name="Normal 3 4 2 4 3 2 3" xfId="19889"/>
    <cellStyle name="Normal 3 4 2 4 3 2 3 2" xfId="19890"/>
    <cellStyle name="Normal 3 4 2 4 3 2 4" xfId="19891"/>
    <cellStyle name="Normal 3 4 2 4 3 2 5" xfId="19892"/>
    <cellStyle name="Normal 3 4 2 4 3 2 6" xfId="19893"/>
    <cellStyle name="Normal 3 4 2 4 3 2 7" xfId="19894"/>
    <cellStyle name="Normal 3 4 2 4 3 2 8" xfId="19895"/>
    <cellStyle name="Normal 3 4 2 4 3 3" xfId="19896"/>
    <cellStyle name="Normal 3 4 2 4 3 3 2" xfId="19897"/>
    <cellStyle name="Normal 3 4 2 4 3 3 3" xfId="19898"/>
    <cellStyle name="Normal 3 4 2 4 3 3 4" xfId="19899"/>
    <cellStyle name="Normal 3 4 2 4 3 3 5" xfId="19900"/>
    <cellStyle name="Normal 3 4 2 4 3 3 6" xfId="19901"/>
    <cellStyle name="Normal 3 4 2 4 3 4" xfId="19902"/>
    <cellStyle name="Normal 3 4 2 4 3 5" xfId="19903"/>
    <cellStyle name="Normal 3 4 2 4 3 6" xfId="19904"/>
    <cellStyle name="Normal 3 4 2 4 3 7" xfId="19905"/>
    <cellStyle name="Normal 3 4 2 4 3 8" xfId="19906"/>
    <cellStyle name="Normal 3 4 2 4 4" xfId="19907"/>
    <cellStyle name="Normal 3 4 2 4 4 2" xfId="19908"/>
    <cellStyle name="Normal 3 4 2 4 4 2 2" xfId="19909"/>
    <cellStyle name="Normal 3 4 2 4 4 2 2 2" xfId="19910"/>
    <cellStyle name="Normal 3 4 2 4 4 2 2 3" xfId="19911"/>
    <cellStyle name="Normal 3 4 2 4 4 2 2 4" xfId="19912"/>
    <cellStyle name="Normal 3 4 2 4 4 2 2 5" xfId="19913"/>
    <cellStyle name="Normal 3 4 2 4 4 2 2 6" xfId="19914"/>
    <cellStyle name="Normal 3 4 2 4 4 2 3" xfId="19915"/>
    <cellStyle name="Normal 3 4 2 4 4 2 3 2" xfId="19916"/>
    <cellStyle name="Normal 3 4 2 4 4 2 4" xfId="19917"/>
    <cellStyle name="Normal 3 4 2 4 4 2 5" xfId="19918"/>
    <cellStyle name="Normal 3 4 2 4 4 2 6" xfId="19919"/>
    <cellStyle name="Normal 3 4 2 4 4 2 7" xfId="19920"/>
    <cellStyle name="Normal 3 4 2 4 4 2 8" xfId="19921"/>
    <cellStyle name="Normal 3 4 2 4 4 3" xfId="19922"/>
    <cellStyle name="Normal 3 4 2 4 4 3 2" xfId="19923"/>
    <cellStyle name="Normal 3 4 2 4 4 3 3" xfId="19924"/>
    <cellStyle name="Normal 3 4 2 4 4 3 4" xfId="19925"/>
    <cellStyle name="Normal 3 4 2 4 4 3 5" xfId="19926"/>
    <cellStyle name="Normal 3 4 2 4 4 3 6" xfId="19927"/>
    <cellStyle name="Normal 3 4 2 4 4 4" xfId="19928"/>
    <cellStyle name="Normal 3 4 2 4 4 5" xfId="19929"/>
    <cellStyle name="Normal 3 4 2 4 4 6" xfId="19930"/>
    <cellStyle name="Normal 3 4 2 4 4 7" xfId="19931"/>
    <cellStyle name="Normal 3 4 2 4 4 8" xfId="19932"/>
    <cellStyle name="Normal 3 4 2 4 5" xfId="19933"/>
    <cellStyle name="Normal 3 4 2 4 5 2" xfId="19934"/>
    <cellStyle name="Normal 3 4 2 4 5 2 2" xfId="19935"/>
    <cellStyle name="Normal 3 4 2 4 5 2 2 2" xfId="19936"/>
    <cellStyle name="Normal 3 4 2 4 5 2 2 3" xfId="19937"/>
    <cellStyle name="Normal 3 4 2 4 5 2 2 4" xfId="19938"/>
    <cellStyle name="Normal 3 4 2 4 5 2 2 5" xfId="19939"/>
    <cellStyle name="Normal 3 4 2 4 5 2 2 6" xfId="19940"/>
    <cellStyle name="Normal 3 4 2 4 5 2 3" xfId="19941"/>
    <cellStyle name="Normal 3 4 2 4 5 2 3 2" xfId="19942"/>
    <cellStyle name="Normal 3 4 2 4 5 2 4" xfId="19943"/>
    <cellStyle name="Normal 3 4 2 4 5 2 5" xfId="19944"/>
    <cellStyle name="Normal 3 4 2 4 5 2 6" xfId="19945"/>
    <cellStyle name="Normal 3 4 2 4 5 2 7" xfId="19946"/>
    <cellStyle name="Normal 3 4 2 4 5 2 8" xfId="19947"/>
    <cellStyle name="Normal 3 4 2 4 5 3" xfId="19948"/>
    <cellStyle name="Normal 3 4 2 4 5 3 2" xfId="19949"/>
    <cellStyle name="Normal 3 4 2 4 5 3 3" xfId="19950"/>
    <cellStyle name="Normal 3 4 2 4 5 3 4" xfId="19951"/>
    <cellStyle name="Normal 3 4 2 4 5 3 5" xfId="19952"/>
    <cellStyle name="Normal 3 4 2 4 5 3 6" xfId="19953"/>
    <cellStyle name="Normal 3 4 2 4 5 4" xfId="19954"/>
    <cellStyle name="Normal 3 4 2 4 5 5" xfId="19955"/>
    <cellStyle name="Normal 3 4 2 4 5 6" xfId="19956"/>
    <cellStyle name="Normal 3 4 2 4 5 7" xfId="19957"/>
    <cellStyle name="Normal 3 4 2 4 5 8" xfId="19958"/>
    <cellStyle name="Normal 3 4 2 4 6" xfId="19959"/>
    <cellStyle name="Normal 3 4 2 4 6 2" xfId="19960"/>
    <cellStyle name="Normal 3 4 2 4 6 2 2" xfId="19961"/>
    <cellStyle name="Normal 3 4 2 4 6 2 2 2" xfId="19962"/>
    <cellStyle name="Normal 3 4 2 4 6 2 2 3" xfId="19963"/>
    <cellStyle name="Normal 3 4 2 4 6 2 2 4" xfId="19964"/>
    <cellStyle name="Normal 3 4 2 4 6 2 2 5" xfId="19965"/>
    <cellStyle name="Normal 3 4 2 4 6 2 2 6" xfId="19966"/>
    <cellStyle name="Normal 3 4 2 4 6 2 3" xfId="19967"/>
    <cellStyle name="Normal 3 4 2 4 6 2 3 2" xfId="19968"/>
    <cellStyle name="Normal 3 4 2 4 6 2 4" xfId="19969"/>
    <cellStyle name="Normal 3 4 2 4 6 2 5" xfId="19970"/>
    <cellStyle name="Normal 3 4 2 4 6 2 6" xfId="19971"/>
    <cellStyle name="Normal 3 4 2 4 6 2 7" xfId="19972"/>
    <cellStyle name="Normal 3 4 2 4 6 2 8" xfId="19973"/>
    <cellStyle name="Normal 3 4 2 4 6 3" xfId="19974"/>
    <cellStyle name="Normal 3 4 2 4 6 3 2" xfId="19975"/>
    <cellStyle name="Normal 3 4 2 4 6 3 3" xfId="19976"/>
    <cellStyle name="Normal 3 4 2 4 6 3 4" xfId="19977"/>
    <cellStyle name="Normal 3 4 2 4 6 3 5" xfId="19978"/>
    <cellStyle name="Normal 3 4 2 4 6 3 6" xfId="19979"/>
    <cellStyle name="Normal 3 4 2 4 6 4" xfId="19980"/>
    <cellStyle name="Normal 3 4 2 4 6 5" xfId="19981"/>
    <cellStyle name="Normal 3 4 2 4 6 6" xfId="19982"/>
    <cellStyle name="Normal 3 4 2 4 6 7" xfId="19983"/>
    <cellStyle name="Normal 3 4 2 4 6 8" xfId="19984"/>
    <cellStyle name="Normal 3 4 2 4 7" xfId="19985"/>
    <cellStyle name="Normal 3 4 2 4 7 2" xfId="19986"/>
    <cellStyle name="Normal 3 4 2 4 7 2 2" xfId="19987"/>
    <cellStyle name="Normal 3 4 2 4 7 2 3" xfId="19988"/>
    <cellStyle name="Normal 3 4 2 4 7 2 4" xfId="19989"/>
    <cellStyle name="Normal 3 4 2 4 7 2 5" xfId="19990"/>
    <cellStyle name="Normal 3 4 2 4 7 2 6" xfId="19991"/>
    <cellStyle name="Normal 3 4 2 4 7 3" xfId="19992"/>
    <cellStyle name="Normal 3 4 2 4 7 3 2" xfId="19993"/>
    <cellStyle name="Normal 3 4 2 4 7 4" xfId="19994"/>
    <cellStyle name="Normal 3 4 2 4 7 5" xfId="19995"/>
    <cellStyle name="Normal 3 4 2 4 7 6" xfId="19996"/>
    <cellStyle name="Normal 3 4 2 4 7 7" xfId="19997"/>
    <cellStyle name="Normal 3 4 2 4 7 8" xfId="19998"/>
    <cellStyle name="Normal 3 4 2 4 8" xfId="19999"/>
    <cellStyle name="Normal 3 4 2 4 8 2" xfId="20000"/>
    <cellStyle name="Normal 3 4 2 4 8 3" xfId="20001"/>
    <cellStyle name="Normal 3 4 2 4 8 4" xfId="20002"/>
    <cellStyle name="Normal 3 4 2 4 8 5" xfId="20003"/>
    <cellStyle name="Normal 3 4 2 4 8 6" xfId="20004"/>
    <cellStyle name="Normal 3 4 2 4 9" xfId="20005"/>
    <cellStyle name="Normal 3 4 2 5" xfId="20006"/>
    <cellStyle name="Normal 3 4 2 5 10" xfId="20007"/>
    <cellStyle name="Normal 3 4 2 5 11" xfId="20008"/>
    <cellStyle name="Normal 3 4 2 5 12" xfId="20009"/>
    <cellStyle name="Normal 3 4 2 5 2" xfId="20010"/>
    <cellStyle name="Normal 3 4 2 5 2 2" xfId="20011"/>
    <cellStyle name="Normal 3 4 2 5 2 2 2" xfId="20012"/>
    <cellStyle name="Normal 3 4 2 5 2 2 2 2" xfId="20013"/>
    <cellStyle name="Normal 3 4 2 5 2 2 2 3" xfId="20014"/>
    <cellStyle name="Normal 3 4 2 5 2 2 2 4" xfId="20015"/>
    <cellStyle name="Normal 3 4 2 5 2 2 2 5" xfId="20016"/>
    <cellStyle name="Normal 3 4 2 5 2 2 2 6" xfId="20017"/>
    <cellStyle name="Normal 3 4 2 5 2 2 3" xfId="20018"/>
    <cellStyle name="Normal 3 4 2 5 2 2 3 2" xfId="20019"/>
    <cellStyle name="Normal 3 4 2 5 2 2 4" xfId="20020"/>
    <cellStyle name="Normal 3 4 2 5 2 2 5" xfId="20021"/>
    <cellStyle name="Normal 3 4 2 5 2 2 6" xfId="20022"/>
    <cellStyle name="Normal 3 4 2 5 2 2 7" xfId="20023"/>
    <cellStyle name="Normal 3 4 2 5 2 2 8" xfId="20024"/>
    <cellStyle name="Normal 3 4 2 5 2 3" xfId="20025"/>
    <cellStyle name="Normal 3 4 2 5 2 3 2" xfId="20026"/>
    <cellStyle name="Normal 3 4 2 5 2 3 3" xfId="20027"/>
    <cellStyle name="Normal 3 4 2 5 2 3 4" xfId="20028"/>
    <cellStyle name="Normal 3 4 2 5 2 3 5" xfId="20029"/>
    <cellStyle name="Normal 3 4 2 5 2 3 6" xfId="20030"/>
    <cellStyle name="Normal 3 4 2 5 2 4" xfId="20031"/>
    <cellStyle name="Normal 3 4 2 5 2 5" xfId="20032"/>
    <cellStyle name="Normal 3 4 2 5 2 6" xfId="20033"/>
    <cellStyle name="Normal 3 4 2 5 2 7" xfId="20034"/>
    <cellStyle name="Normal 3 4 2 5 2 8" xfId="20035"/>
    <cellStyle name="Normal 3 4 2 5 3" xfId="20036"/>
    <cellStyle name="Normal 3 4 2 5 3 2" xfId="20037"/>
    <cellStyle name="Normal 3 4 2 5 3 2 2" xfId="20038"/>
    <cellStyle name="Normal 3 4 2 5 3 2 2 2" xfId="20039"/>
    <cellStyle name="Normal 3 4 2 5 3 2 2 3" xfId="20040"/>
    <cellStyle name="Normal 3 4 2 5 3 2 2 4" xfId="20041"/>
    <cellStyle name="Normal 3 4 2 5 3 2 2 5" xfId="20042"/>
    <cellStyle name="Normal 3 4 2 5 3 2 2 6" xfId="20043"/>
    <cellStyle name="Normal 3 4 2 5 3 2 3" xfId="20044"/>
    <cellStyle name="Normal 3 4 2 5 3 2 3 2" xfId="20045"/>
    <cellStyle name="Normal 3 4 2 5 3 2 4" xfId="20046"/>
    <cellStyle name="Normal 3 4 2 5 3 2 5" xfId="20047"/>
    <cellStyle name="Normal 3 4 2 5 3 2 6" xfId="20048"/>
    <cellStyle name="Normal 3 4 2 5 3 2 7" xfId="20049"/>
    <cellStyle name="Normal 3 4 2 5 3 2 8" xfId="20050"/>
    <cellStyle name="Normal 3 4 2 5 3 3" xfId="20051"/>
    <cellStyle name="Normal 3 4 2 5 3 3 2" xfId="20052"/>
    <cellStyle name="Normal 3 4 2 5 3 3 3" xfId="20053"/>
    <cellStyle name="Normal 3 4 2 5 3 3 4" xfId="20054"/>
    <cellStyle name="Normal 3 4 2 5 3 3 5" xfId="20055"/>
    <cellStyle name="Normal 3 4 2 5 3 3 6" xfId="20056"/>
    <cellStyle name="Normal 3 4 2 5 3 4" xfId="20057"/>
    <cellStyle name="Normal 3 4 2 5 3 5" xfId="20058"/>
    <cellStyle name="Normal 3 4 2 5 3 6" xfId="20059"/>
    <cellStyle name="Normal 3 4 2 5 3 7" xfId="20060"/>
    <cellStyle name="Normal 3 4 2 5 3 8" xfId="20061"/>
    <cellStyle name="Normal 3 4 2 5 4" xfId="20062"/>
    <cellStyle name="Normal 3 4 2 5 4 2" xfId="20063"/>
    <cellStyle name="Normal 3 4 2 5 4 2 2" xfId="20064"/>
    <cellStyle name="Normal 3 4 2 5 4 2 2 2" xfId="20065"/>
    <cellStyle name="Normal 3 4 2 5 4 2 2 3" xfId="20066"/>
    <cellStyle name="Normal 3 4 2 5 4 2 2 4" xfId="20067"/>
    <cellStyle name="Normal 3 4 2 5 4 2 2 5" xfId="20068"/>
    <cellStyle name="Normal 3 4 2 5 4 2 2 6" xfId="20069"/>
    <cellStyle name="Normal 3 4 2 5 4 2 3" xfId="20070"/>
    <cellStyle name="Normal 3 4 2 5 4 2 3 2" xfId="20071"/>
    <cellStyle name="Normal 3 4 2 5 4 2 4" xfId="20072"/>
    <cellStyle name="Normal 3 4 2 5 4 2 5" xfId="20073"/>
    <cellStyle name="Normal 3 4 2 5 4 2 6" xfId="20074"/>
    <cellStyle name="Normal 3 4 2 5 4 2 7" xfId="20075"/>
    <cellStyle name="Normal 3 4 2 5 4 2 8" xfId="20076"/>
    <cellStyle name="Normal 3 4 2 5 4 3" xfId="20077"/>
    <cellStyle name="Normal 3 4 2 5 4 3 2" xfId="20078"/>
    <cellStyle name="Normal 3 4 2 5 4 3 3" xfId="20079"/>
    <cellStyle name="Normal 3 4 2 5 4 3 4" xfId="20080"/>
    <cellStyle name="Normal 3 4 2 5 4 3 5" xfId="20081"/>
    <cellStyle name="Normal 3 4 2 5 4 3 6" xfId="20082"/>
    <cellStyle name="Normal 3 4 2 5 4 4" xfId="20083"/>
    <cellStyle name="Normal 3 4 2 5 4 5" xfId="20084"/>
    <cellStyle name="Normal 3 4 2 5 4 6" xfId="20085"/>
    <cellStyle name="Normal 3 4 2 5 4 7" xfId="20086"/>
    <cellStyle name="Normal 3 4 2 5 4 8" xfId="20087"/>
    <cellStyle name="Normal 3 4 2 5 5" xfId="20088"/>
    <cellStyle name="Normal 3 4 2 5 5 2" xfId="20089"/>
    <cellStyle name="Normal 3 4 2 5 5 2 2" xfId="20090"/>
    <cellStyle name="Normal 3 4 2 5 5 2 2 2" xfId="20091"/>
    <cellStyle name="Normal 3 4 2 5 5 2 2 3" xfId="20092"/>
    <cellStyle name="Normal 3 4 2 5 5 2 2 4" xfId="20093"/>
    <cellStyle name="Normal 3 4 2 5 5 2 2 5" xfId="20094"/>
    <cellStyle name="Normal 3 4 2 5 5 2 2 6" xfId="20095"/>
    <cellStyle name="Normal 3 4 2 5 5 2 3" xfId="20096"/>
    <cellStyle name="Normal 3 4 2 5 5 2 3 2" xfId="20097"/>
    <cellStyle name="Normal 3 4 2 5 5 2 4" xfId="20098"/>
    <cellStyle name="Normal 3 4 2 5 5 2 5" xfId="20099"/>
    <cellStyle name="Normal 3 4 2 5 5 2 6" xfId="20100"/>
    <cellStyle name="Normal 3 4 2 5 5 2 7" xfId="20101"/>
    <cellStyle name="Normal 3 4 2 5 5 2 8" xfId="20102"/>
    <cellStyle name="Normal 3 4 2 5 5 3" xfId="20103"/>
    <cellStyle name="Normal 3 4 2 5 5 3 2" xfId="20104"/>
    <cellStyle name="Normal 3 4 2 5 5 3 3" xfId="20105"/>
    <cellStyle name="Normal 3 4 2 5 5 3 4" xfId="20106"/>
    <cellStyle name="Normal 3 4 2 5 5 3 5" xfId="20107"/>
    <cellStyle name="Normal 3 4 2 5 5 3 6" xfId="20108"/>
    <cellStyle name="Normal 3 4 2 5 5 4" xfId="20109"/>
    <cellStyle name="Normal 3 4 2 5 5 5" xfId="20110"/>
    <cellStyle name="Normal 3 4 2 5 5 6" xfId="20111"/>
    <cellStyle name="Normal 3 4 2 5 5 7" xfId="20112"/>
    <cellStyle name="Normal 3 4 2 5 5 8" xfId="20113"/>
    <cellStyle name="Normal 3 4 2 5 6" xfId="20114"/>
    <cellStyle name="Normal 3 4 2 5 6 2" xfId="20115"/>
    <cellStyle name="Normal 3 4 2 5 6 2 2" xfId="20116"/>
    <cellStyle name="Normal 3 4 2 5 6 2 3" xfId="20117"/>
    <cellStyle name="Normal 3 4 2 5 6 2 4" xfId="20118"/>
    <cellStyle name="Normal 3 4 2 5 6 2 5" xfId="20119"/>
    <cellStyle name="Normal 3 4 2 5 6 2 6" xfId="20120"/>
    <cellStyle name="Normal 3 4 2 5 6 3" xfId="20121"/>
    <cellStyle name="Normal 3 4 2 5 6 3 2" xfId="20122"/>
    <cellStyle name="Normal 3 4 2 5 6 4" xfId="20123"/>
    <cellStyle name="Normal 3 4 2 5 6 5" xfId="20124"/>
    <cellStyle name="Normal 3 4 2 5 6 6" xfId="20125"/>
    <cellStyle name="Normal 3 4 2 5 6 7" xfId="20126"/>
    <cellStyle name="Normal 3 4 2 5 6 8" xfId="20127"/>
    <cellStyle name="Normal 3 4 2 5 7" xfId="20128"/>
    <cellStyle name="Normal 3 4 2 5 7 2" xfId="20129"/>
    <cellStyle name="Normal 3 4 2 5 7 3" xfId="20130"/>
    <cellStyle name="Normal 3 4 2 5 7 4" xfId="20131"/>
    <cellStyle name="Normal 3 4 2 5 7 5" xfId="20132"/>
    <cellStyle name="Normal 3 4 2 5 7 6" xfId="20133"/>
    <cellStyle name="Normal 3 4 2 5 8" xfId="20134"/>
    <cellStyle name="Normal 3 4 2 5 9" xfId="20135"/>
    <cellStyle name="Normal 3 4 2 6" xfId="20136"/>
    <cellStyle name="Normal 3 4 2 6 2" xfId="20137"/>
    <cellStyle name="Normal 3 4 2 6 2 2" xfId="20138"/>
    <cellStyle name="Normal 3 4 2 6 2 2 2" xfId="20139"/>
    <cellStyle name="Normal 3 4 2 6 2 2 3" xfId="20140"/>
    <cellStyle name="Normal 3 4 2 6 2 2 4" xfId="20141"/>
    <cellStyle name="Normal 3 4 2 6 2 2 5" xfId="20142"/>
    <cellStyle name="Normal 3 4 2 6 2 2 6" xfId="20143"/>
    <cellStyle name="Normal 3 4 2 6 2 3" xfId="20144"/>
    <cellStyle name="Normal 3 4 2 6 2 3 2" xfId="20145"/>
    <cellStyle name="Normal 3 4 2 6 2 4" xfId="20146"/>
    <cellStyle name="Normal 3 4 2 6 2 5" xfId="20147"/>
    <cellStyle name="Normal 3 4 2 6 2 6" xfId="20148"/>
    <cellStyle name="Normal 3 4 2 6 2 7" xfId="20149"/>
    <cellStyle name="Normal 3 4 2 6 2 8" xfId="20150"/>
    <cellStyle name="Normal 3 4 2 6 3" xfId="20151"/>
    <cellStyle name="Normal 3 4 2 6 3 2" xfId="20152"/>
    <cellStyle name="Normal 3 4 2 6 3 3" xfId="20153"/>
    <cellStyle name="Normal 3 4 2 6 3 4" xfId="20154"/>
    <cellStyle name="Normal 3 4 2 6 3 5" xfId="20155"/>
    <cellStyle name="Normal 3 4 2 6 3 6" xfId="20156"/>
    <cellStyle name="Normal 3 4 2 6 4" xfId="20157"/>
    <cellStyle name="Normal 3 4 2 6 5" xfId="20158"/>
    <cellStyle name="Normal 3 4 2 6 6" xfId="20159"/>
    <cellStyle name="Normal 3 4 2 6 7" xfId="20160"/>
    <cellStyle name="Normal 3 4 2 6 8" xfId="20161"/>
    <cellStyle name="Normal 3 4 2 7" xfId="20162"/>
    <cellStyle name="Normal 3 4 2 7 2" xfId="20163"/>
    <cellStyle name="Normal 3 4 2 7 2 2" xfId="20164"/>
    <cellStyle name="Normal 3 4 2 7 2 2 2" xfId="20165"/>
    <cellStyle name="Normal 3 4 2 7 2 2 3" xfId="20166"/>
    <cellStyle name="Normal 3 4 2 7 2 2 4" xfId="20167"/>
    <cellStyle name="Normal 3 4 2 7 2 2 5" xfId="20168"/>
    <cellStyle name="Normal 3 4 2 7 2 2 6" xfId="20169"/>
    <cellStyle name="Normal 3 4 2 7 2 3" xfId="20170"/>
    <cellStyle name="Normal 3 4 2 7 2 3 2" xfId="20171"/>
    <cellStyle name="Normal 3 4 2 7 2 4" xfId="20172"/>
    <cellStyle name="Normal 3 4 2 7 2 5" xfId="20173"/>
    <cellStyle name="Normal 3 4 2 7 2 6" xfId="20174"/>
    <cellStyle name="Normal 3 4 2 7 2 7" xfId="20175"/>
    <cellStyle name="Normal 3 4 2 7 2 8" xfId="20176"/>
    <cellStyle name="Normal 3 4 2 7 3" xfId="20177"/>
    <cellStyle name="Normal 3 4 2 7 3 2" xfId="20178"/>
    <cellStyle name="Normal 3 4 2 7 3 3" xfId="20179"/>
    <cellStyle name="Normal 3 4 2 7 3 4" xfId="20180"/>
    <cellStyle name="Normal 3 4 2 7 3 5" xfId="20181"/>
    <cellStyle name="Normal 3 4 2 7 3 6" xfId="20182"/>
    <cellStyle name="Normal 3 4 2 7 4" xfId="20183"/>
    <cellStyle name="Normal 3 4 2 7 5" xfId="20184"/>
    <cellStyle name="Normal 3 4 2 7 6" xfId="20185"/>
    <cellStyle name="Normal 3 4 2 7 7" xfId="20186"/>
    <cellStyle name="Normal 3 4 2 7 8" xfId="20187"/>
    <cellStyle name="Normal 3 4 2 8" xfId="20188"/>
    <cellStyle name="Normal 3 4 2 8 2" xfId="20189"/>
    <cellStyle name="Normal 3 4 2 8 2 2" xfId="20190"/>
    <cellStyle name="Normal 3 4 2 8 2 2 2" xfId="20191"/>
    <cellStyle name="Normal 3 4 2 8 2 2 3" xfId="20192"/>
    <cellStyle name="Normal 3 4 2 8 2 2 4" xfId="20193"/>
    <cellStyle name="Normal 3 4 2 8 2 2 5" xfId="20194"/>
    <cellStyle name="Normal 3 4 2 8 2 2 6" xfId="20195"/>
    <cellStyle name="Normal 3 4 2 8 2 3" xfId="20196"/>
    <cellStyle name="Normal 3 4 2 8 2 3 2" xfId="20197"/>
    <cellStyle name="Normal 3 4 2 8 2 4" xfId="20198"/>
    <cellStyle name="Normal 3 4 2 8 2 5" xfId="20199"/>
    <cellStyle name="Normal 3 4 2 8 2 6" xfId="20200"/>
    <cellStyle name="Normal 3 4 2 8 2 7" xfId="20201"/>
    <cellStyle name="Normal 3 4 2 8 2 8" xfId="20202"/>
    <cellStyle name="Normal 3 4 2 8 3" xfId="20203"/>
    <cellStyle name="Normal 3 4 2 8 3 2" xfId="20204"/>
    <cellStyle name="Normal 3 4 2 8 3 3" xfId="20205"/>
    <cellStyle name="Normal 3 4 2 8 3 4" xfId="20206"/>
    <cellStyle name="Normal 3 4 2 8 3 5" xfId="20207"/>
    <cellStyle name="Normal 3 4 2 8 3 6" xfId="20208"/>
    <cellStyle name="Normal 3 4 2 8 4" xfId="20209"/>
    <cellStyle name="Normal 3 4 2 8 5" xfId="20210"/>
    <cellStyle name="Normal 3 4 2 8 6" xfId="20211"/>
    <cellStyle name="Normal 3 4 2 8 7" xfId="20212"/>
    <cellStyle name="Normal 3 4 2 8 8" xfId="20213"/>
    <cellStyle name="Normal 3 4 2 9" xfId="20214"/>
    <cellStyle name="Normal 3 4 2 9 2" xfId="20215"/>
    <cellStyle name="Normal 3 4 2 9 2 2" xfId="20216"/>
    <cellStyle name="Normal 3 4 2 9 2 2 2" xfId="20217"/>
    <cellStyle name="Normal 3 4 2 9 2 2 3" xfId="20218"/>
    <cellStyle name="Normal 3 4 2 9 2 2 4" xfId="20219"/>
    <cellStyle name="Normal 3 4 2 9 2 2 5" xfId="20220"/>
    <cellStyle name="Normal 3 4 2 9 2 2 6" xfId="20221"/>
    <cellStyle name="Normal 3 4 2 9 2 3" xfId="20222"/>
    <cellStyle name="Normal 3 4 2 9 2 3 2" xfId="20223"/>
    <cellStyle name="Normal 3 4 2 9 2 4" xfId="20224"/>
    <cellStyle name="Normal 3 4 2 9 2 5" xfId="20225"/>
    <cellStyle name="Normal 3 4 2 9 2 6" xfId="20226"/>
    <cellStyle name="Normal 3 4 2 9 2 7" xfId="20227"/>
    <cellStyle name="Normal 3 4 2 9 2 8" xfId="20228"/>
    <cellStyle name="Normal 3 4 2 9 3" xfId="20229"/>
    <cellStyle name="Normal 3 4 2 9 3 2" xfId="20230"/>
    <cellStyle name="Normal 3 4 2 9 3 3" xfId="20231"/>
    <cellStyle name="Normal 3 4 2 9 3 4" xfId="20232"/>
    <cellStyle name="Normal 3 4 2 9 3 5" xfId="20233"/>
    <cellStyle name="Normal 3 4 2 9 3 6" xfId="20234"/>
    <cellStyle name="Normal 3 4 2 9 4" xfId="20235"/>
    <cellStyle name="Normal 3 4 2 9 5" xfId="20236"/>
    <cellStyle name="Normal 3 4 2 9 6" xfId="20237"/>
    <cellStyle name="Normal 3 4 2 9 7" xfId="20238"/>
    <cellStyle name="Normal 3 4 2 9 8" xfId="20239"/>
    <cellStyle name="Normal 3 4 3" xfId="20240"/>
    <cellStyle name="Normal 3 4 3 10" xfId="20241"/>
    <cellStyle name="Normal 3 4 3 10 2" xfId="20242"/>
    <cellStyle name="Normal 3 4 3 10 3" xfId="20243"/>
    <cellStyle name="Normal 3 4 3 10 4" xfId="20244"/>
    <cellStyle name="Normal 3 4 3 10 5" xfId="20245"/>
    <cellStyle name="Normal 3 4 3 10 6" xfId="20246"/>
    <cellStyle name="Normal 3 4 3 11" xfId="20247"/>
    <cellStyle name="Normal 3 4 3 12" xfId="20248"/>
    <cellStyle name="Normal 3 4 3 13" xfId="20249"/>
    <cellStyle name="Normal 3 4 3 14" xfId="20250"/>
    <cellStyle name="Normal 3 4 3 15" xfId="20251"/>
    <cellStyle name="Normal 3 4 3 2" xfId="20252"/>
    <cellStyle name="Normal 3 4 3 2 10" xfId="20253"/>
    <cellStyle name="Normal 3 4 3 2 11" xfId="20254"/>
    <cellStyle name="Normal 3 4 3 2 12" xfId="20255"/>
    <cellStyle name="Normal 3 4 3 2 13" xfId="20256"/>
    <cellStyle name="Normal 3 4 3 2 2" xfId="20257"/>
    <cellStyle name="Normal 3 4 3 2 2 10" xfId="20258"/>
    <cellStyle name="Normal 3 4 3 2 2 11" xfId="20259"/>
    <cellStyle name="Normal 3 4 3 2 2 12" xfId="20260"/>
    <cellStyle name="Normal 3 4 3 2 2 2" xfId="20261"/>
    <cellStyle name="Normal 3 4 3 2 2 2 2" xfId="20262"/>
    <cellStyle name="Normal 3 4 3 2 2 2 2 2" xfId="20263"/>
    <cellStyle name="Normal 3 4 3 2 2 2 2 2 2" xfId="20264"/>
    <cellStyle name="Normal 3 4 3 2 2 2 2 2 3" xfId="20265"/>
    <cellStyle name="Normal 3 4 3 2 2 2 2 2 4" xfId="20266"/>
    <cellStyle name="Normal 3 4 3 2 2 2 2 2 5" xfId="20267"/>
    <cellStyle name="Normal 3 4 3 2 2 2 2 2 6" xfId="20268"/>
    <cellStyle name="Normal 3 4 3 2 2 2 2 3" xfId="20269"/>
    <cellStyle name="Normal 3 4 3 2 2 2 2 3 2" xfId="20270"/>
    <cellStyle name="Normal 3 4 3 2 2 2 2 4" xfId="20271"/>
    <cellStyle name="Normal 3 4 3 2 2 2 2 5" xfId="20272"/>
    <cellStyle name="Normal 3 4 3 2 2 2 2 6" xfId="20273"/>
    <cellStyle name="Normal 3 4 3 2 2 2 2 7" xfId="20274"/>
    <cellStyle name="Normal 3 4 3 2 2 2 2 8" xfId="20275"/>
    <cellStyle name="Normal 3 4 3 2 2 2 3" xfId="20276"/>
    <cellStyle name="Normal 3 4 3 2 2 2 3 2" xfId="20277"/>
    <cellStyle name="Normal 3 4 3 2 2 2 3 3" xfId="20278"/>
    <cellStyle name="Normal 3 4 3 2 2 2 3 4" xfId="20279"/>
    <cellStyle name="Normal 3 4 3 2 2 2 3 5" xfId="20280"/>
    <cellStyle name="Normal 3 4 3 2 2 2 3 6" xfId="20281"/>
    <cellStyle name="Normal 3 4 3 2 2 2 4" xfId="20282"/>
    <cellStyle name="Normal 3 4 3 2 2 2 5" xfId="20283"/>
    <cellStyle name="Normal 3 4 3 2 2 2 6" xfId="20284"/>
    <cellStyle name="Normal 3 4 3 2 2 2 7" xfId="20285"/>
    <cellStyle name="Normal 3 4 3 2 2 2 8" xfId="20286"/>
    <cellStyle name="Normal 3 4 3 2 2 3" xfId="20287"/>
    <cellStyle name="Normal 3 4 3 2 2 3 2" xfId="20288"/>
    <cellStyle name="Normal 3 4 3 2 2 3 2 2" xfId="20289"/>
    <cellStyle name="Normal 3 4 3 2 2 3 2 2 2" xfId="20290"/>
    <cellStyle name="Normal 3 4 3 2 2 3 2 2 3" xfId="20291"/>
    <cellStyle name="Normal 3 4 3 2 2 3 2 2 4" xfId="20292"/>
    <cellStyle name="Normal 3 4 3 2 2 3 2 2 5" xfId="20293"/>
    <cellStyle name="Normal 3 4 3 2 2 3 2 2 6" xfId="20294"/>
    <cellStyle name="Normal 3 4 3 2 2 3 2 3" xfId="20295"/>
    <cellStyle name="Normal 3 4 3 2 2 3 2 3 2" xfId="20296"/>
    <cellStyle name="Normal 3 4 3 2 2 3 2 4" xfId="20297"/>
    <cellStyle name="Normal 3 4 3 2 2 3 2 5" xfId="20298"/>
    <cellStyle name="Normal 3 4 3 2 2 3 2 6" xfId="20299"/>
    <cellStyle name="Normal 3 4 3 2 2 3 2 7" xfId="20300"/>
    <cellStyle name="Normal 3 4 3 2 2 3 2 8" xfId="20301"/>
    <cellStyle name="Normal 3 4 3 2 2 3 3" xfId="20302"/>
    <cellStyle name="Normal 3 4 3 2 2 3 3 2" xfId="20303"/>
    <cellStyle name="Normal 3 4 3 2 2 3 3 3" xfId="20304"/>
    <cellStyle name="Normal 3 4 3 2 2 3 3 4" xfId="20305"/>
    <cellStyle name="Normal 3 4 3 2 2 3 3 5" xfId="20306"/>
    <cellStyle name="Normal 3 4 3 2 2 3 3 6" xfId="20307"/>
    <cellStyle name="Normal 3 4 3 2 2 3 4" xfId="20308"/>
    <cellStyle name="Normal 3 4 3 2 2 3 5" xfId="20309"/>
    <cellStyle name="Normal 3 4 3 2 2 3 6" xfId="20310"/>
    <cellStyle name="Normal 3 4 3 2 2 3 7" xfId="20311"/>
    <cellStyle name="Normal 3 4 3 2 2 3 8" xfId="20312"/>
    <cellStyle name="Normal 3 4 3 2 2 4" xfId="20313"/>
    <cellStyle name="Normal 3 4 3 2 2 4 2" xfId="20314"/>
    <cellStyle name="Normal 3 4 3 2 2 4 2 2" xfId="20315"/>
    <cellStyle name="Normal 3 4 3 2 2 4 2 2 2" xfId="20316"/>
    <cellStyle name="Normal 3 4 3 2 2 4 2 2 3" xfId="20317"/>
    <cellStyle name="Normal 3 4 3 2 2 4 2 2 4" xfId="20318"/>
    <cellStyle name="Normal 3 4 3 2 2 4 2 2 5" xfId="20319"/>
    <cellStyle name="Normal 3 4 3 2 2 4 2 2 6" xfId="20320"/>
    <cellStyle name="Normal 3 4 3 2 2 4 2 3" xfId="20321"/>
    <cellStyle name="Normal 3 4 3 2 2 4 2 3 2" xfId="20322"/>
    <cellStyle name="Normal 3 4 3 2 2 4 2 4" xfId="20323"/>
    <cellStyle name="Normal 3 4 3 2 2 4 2 5" xfId="20324"/>
    <cellStyle name="Normal 3 4 3 2 2 4 2 6" xfId="20325"/>
    <cellStyle name="Normal 3 4 3 2 2 4 2 7" xfId="20326"/>
    <cellStyle name="Normal 3 4 3 2 2 4 2 8" xfId="20327"/>
    <cellStyle name="Normal 3 4 3 2 2 4 3" xfId="20328"/>
    <cellStyle name="Normal 3 4 3 2 2 4 3 2" xfId="20329"/>
    <cellStyle name="Normal 3 4 3 2 2 4 3 3" xfId="20330"/>
    <cellStyle name="Normal 3 4 3 2 2 4 3 4" xfId="20331"/>
    <cellStyle name="Normal 3 4 3 2 2 4 3 5" xfId="20332"/>
    <cellStyle name="Normal 3 4 3 2 2 4 3 6" xfId="20333"/>
    <cellStyle name="Normal 3 4 3 2 2 4 4" xfId="20334"/>
    <cellStyle name="Normal 3 4 3 2 2 4 5" xfId="20335"/>
    <cellStyle name="Normal 3 4 3 2 2 4 6" xfId="20336"/>
    <cellStyle name="Normal 3 4 3 2 2 4 7" xfId="20337"/>
    <cellStyle name="Normal 3 4 3 2 2 4 8" xfId="20338"/>
    <cellStyle name="Normal 3 4 3 2 2 5" xfId="20339"/>
    <cellStyle name="Normal 3 4 3 2 2 5 2" xfId="20340"/>
    <cellStyle name="Normal 3 4 3 2 2 5 2 2" xfId="20341"/>
    <cellStyle name="Normal 3 4 3 2 2 5 2 2 2" xfId="20342"/>
    <cellStyle name="Normal 3 4 3 2 2 5 2 2 3" xfId="20343"/>
    <cellStyle name="Normal 3 4 3 2 2 5 2 2 4" xfId="20344"/>
    <cellStyle name="Normal 3 4 3 2 2 5 2 2 5" xfId="20345"/>
    <cellStyle name="Normal 3 4 3 2 2 5 2 2 6" xfId="20346"/>
    <cellStyle name="Normal 3 4 3 2 2 5 2 3" xfId="20347"/>
    <cellStyle name="Normal 3 4 3 2 2 5 2 3 2" xfId="20348"/>
    <cellStyle name="Normal 3 4 3 2 2 5 2 4" xfId="20349"/>
    <cellStyle name="Normal 3 4 3 2 2 5 2 5" xfId="20350"/>
    <cellStyle name="Normal 3 4 3 2 2 5 2 6" xfId="20351"/>
    <cellStyle name="Normal 3 4 3 2 2 5 2 7" xfId="20352"/>
    <cellStyle name="Normal 3 4 3 2 2 5 2 8" xfId="20353"/>
    <cellStyle name="Normal 3 4 3 2 2 5 3" xfId="20354"/>
    <cellStyle name="Normal 3 4 3 2 2 5 3 2" xfId="20355"/>
    <cellStyle name="Normal 3 4 3 2 2 5 3 3" xfId="20356"/>
    <cellStyle name="Normal 3 4 3 2 2 5 3 4" xfId="20357"/>
    <cellStyle name="Normal 3 4 3 2 2 5 3 5" xfId="20358"/>
    <cellStyle name="Normal 3 4 3 2 2 5 3 6" xfId="20359"/>
    <cellStyle name="Normal 3 4 3 2 2 5 4" xfId="20360"/>
    <cellStyle name="Normal 3 4 3 2 2 5 5" xfId="20361"/>
    <cellStyle name="Normal 3 4 3 2 2 5 6" xfId="20362"/>
    <cellStyle name="Normal 3 4 3 2 2 5 7" xfId="20363"/>
    <cellStyle name="Normal 3 4 3 2 2 5 8" xfId="20364"/>
    <cellStyle name="Normal 3 4 3 2 2 6" xfId="20365"/>
    <cellStyle name="Normal 3 4 3 2 2 6 2" xfId="20366"/>
    <cellStyle name="Normal 3 4 3 2 2 6 2 2" xfId="20367"/>
    <cellStyle name="Normal 3 4 3 2 2 6 2 3" xfId="20368"/>
    <cellStyle name="Normal 3 4 3 2 2 6 2 4" xfId="20369"/>
    <cellStyle name="Normal 3 4 3 2 2 6 2 5" xfId="20370"/>
    <cellStyle name="Normal 3 4 3 2 2 6 2 6" xfId="20371"/>
    <cellStyle name="Normal 3 4 3 2 2 6 3" xfId="20372"/>
    <cellStyle name="Normal 3 4 3 2 2 6 3 2" xfId="20373"/>
    <cellStyle name="Normal 3 4 3 2 2 6 4" xfId="20374"/>
    <cellStyle name="Normal 3 4 3 2 2 6 5" xfId="20375"/>
    <cellStyle name="Normal 3 4 3 2 2 6 6" xfId="20376"/>
    <cellStyle name="Normal 3 4 3 2 2 6 7" xfId="20377"/>
    <cellStyle name="Normal 3 4 3 2 2 6 8" xfId="20378"/>
    <cellStyle name="Normal 3 4 3 2 2 7" xfId="20379"/>
    <cellStyle name="Normal 3 4 3 2 2 7 2" xfId="20380"/>
    <cellStyle name="Normal 3 4 3 2 2 7 3" xfId="20381"/>
    <cellStyle name="Normal 3 4 3 2 2 7 4" xfId="20382"/>
    <cellStyle name="Normal 3 4 3 2 2 7 5" xfId="20383"/>
    <cellStyle name="Normal 3 4 3 2 2 7 6" xfId="20384"/>
    <cellStyle name="Normal 3 4 3 2 2 8" xfId="20385"/>
    <cellStyle name="Normal 3 4 3 2 2 9" xfId="20386"/>
    <cellStyle name="Normal 3 4 3 2 3" xfId="20387"/>
    <cellStyle name="Normal 3 4 3 2 3 2" xfId="20388"/>
    <cellStyle name="Normal 3 4 3 2 3 2 2" xfId="20389"/>
    <cellStyle name="Normal 3 4 3 2 3 2 2 2" xfId="20390"/>
    <cellStyle name="Normal 3 4 3 2 3 2 2 3" xfId="20391"/>
    <cellStyle name="Normal 3 4 3 2 3 2 2 4" xfId="20392"/>
    <cellStyle name="Normal 3 4 3 2 3 2 2 5" xfId="20393"/>
    <cellStyle name="Normal 3 4 3 2 3 2 2 6" xfId="20394"/>
    <cellStyle name="Normal 3 4 3 2 3 2 3" xfId="20395"/>
    <cellStyle name="Normal 3 4 3 2 3 2 3 2" xfId="20396"/>
    <cellStyle name="Normal 3 4 3 2 3 2 4" xfId="20397"/>
    <cellStyle name="Normal 3 4 3 2 3 2 5" xfId="20398"/>
    <cellStyle name="Normal 3 4 3 2 3 2 6" xfId="20399"/>
    <cellStyle name="Normal 3 4 3 2 3 2 7" xfId="20400"/>
    <cellStyle name="Normal 3 4 3 2 3 2 8" xfId="20401"/>
    <cellStyle name="Normal 3 4 3 2 3 3" xfId="20402"/>
    <cellStyle name="Normal 3 4 3 2 3 3 2" xfId="20403"/>
    <cellStyle name="Normal 3 4 3 2 3 3 3" xfId="20404"/>
    <cellStyle name="Normal 3 4 3 2 3 3 4" xfId="20405"/>
    <cellStyle name="Normal 3 4 3 2 3 3 5" xfId="20406"/>
    <cellStyle name="Normal 3 4 3 2 3 3 6" xfId="20407"/>
    <cellStyle name="Normal 3 4 3 2 3 4" xfId="20408"/>
    <cellStyle name="Normal 3 4 3 2 3 5" xfId="20409"/>
    <cellStyle name="Normal 3 4 3 2 3 6" xfId="20410"/>
    <cellStyle name="Normal 3 4 3 2 3 7" xfId="20411"/>
    <cellStyle name="Normal 3 4 3 2 3 8" xfId="20412"/>
    <cellStyle name="Normal 3 4 3 2 4" xfId="20413"/>
    <cellStyle name="Normal 3 4 3 2 4 2" xfId="20414"/>
    <cellStyle name="Normal 3 4 3 2 4 2 2" xfId="20415"/>
    <cellStyle name="Normal 3 4 3 2 4 2 2 2" xfId="20416"/>
    <cellStyle name="Normal 3 4 3 2 4 2 2 3" xfId="20417"/>
    <cellStyle name="Normal 3 4 3 2 4 2 2 4" xfId="20418"/>
    <cellStyle name="Normal 3 4 3 2 4 2 2 5" xfId="20419"/>
    <cellStyle name="Normal 3 4 3 2 4 2 2 6" xfId="20420"/>
    <cellStyle name="Normal 3 4 3 2 4 2 3" xfId="20421"/>
    <cellStyle name="Normal 3 4 3 2 4 2 3 2" xfId="20422"/>
    <cellStyle name="Normal 3 4 3 2 4 2 4" xfId="20423"/>
    <cellStyle name="Normal 3 4 3 2 4 2 5" xfId="20424"/>
    <cellStyle name="Normal 3 4 3 2 4 2 6" xfId="20425"/>
    <cellStyle name="Normal 3 4 3 2 4 2 7" xfId="20426"/>
    <cellStyle name="Normal 3 4 3 2 4 2 8" xfId="20427"/>
    <cellStyle name="Normal 3 4 3 2 4 3" xfId="20428"/>
    <cellStyle name="Normal 3 4 3 2 4 3 2" xfId="20429"/>
    <cellStyle name="Normal 3 4 3 2 4 3 3" xfId="20430"/>
    <cellStyle name="Normal 3 4 3 2 4 3 4" xfId="20431"/>
    <cellStyle name="Normal 3 4 3 2 4 3 5" xfId="20432"/>
    <cellStyle name="Normal 3 4 3 2 4 3 6" xfId="20433"/>
    <cellStyle name="Normal 3 4 3 2 4 4" xfId="20434"/>
    <cellStyle name="Normal 3 4 3 2 4 5" xfId="20435"/>
    <cellStyle name="Normal 3 4 3 2 4 6" xfId="20436"/>
    <cellStyle name="Normal 3 4 3 2 4 7" xfId="20437"/>
    <cellStyle name="Normal 3 4 3 2 4 8" xfId="20438"/>
    <cellStyle name="Normal 3 4 3 2 5" xfId="20439"/>
    <cellStyle name="Normal 3 4 3 2 5 2" xfId="20440"/>
    <cellStyle name="Normal 3 4 3 2 5 2 2" xfId="20441"/>
    <cellStyle name="Normal 3 4 3 2 5 2 2 2" xfId="20442"/>
    <cellStyle name="Normal 3 4 3 2 5 2 2 3" xfId="20443"/>
    <cellStyle name="Normal 3 4 3 2 5 2 2 4" xfId="20444"/>
    <cellStyle name="Normal 3 4 3 2 5 2 2 5" xfId="20445"/>
    <cellStyle name="Normal 3 4 3 2 5 2 2 6" xfId="20446"/>
    <cellStyle name="Normal 3 4 3 2 5 2 3" xfId="20447"/>
    <cellStyle name="Normal 3 4 3 2 5 2 3 2" xfId="20448"/>
    <cellStyle name="Normal 3 4 3 2 5 2 4" xfId="20449"/>
    <cellStyle name="Normal 3 4 3 2 5 2 5" xfId="20450"/>
    <cellStyle name="Normal 3 4 3 2 5 2 6" xfId="20451"/>
    <cellStyle name="Normal 3 4 3 2 5 2 7" xfId="20452"/>
    <cellStyle name="Normal 3 4 3 2 5 2 8" xfId="20453"/>
    <cellStyle name="Normal 3 4 3 2 5 3" xfId="20454"/>
    <cellStyle name="Normal 3 4 3 2 5 3 2" xfId="20455"/>
    <cellStyle name="Normal 3 4 3 2 5 3 3" xfId="20456"/>
    <cellStyle name="Normal 3 4 3 2 5 3 4" xfId="20457"/>
    <cellStyle name="Normal 3 4 3 2 5 3 5" xfId="20458"/>
    <cellStyle name="Normal 3 4 3 2 5 3 6" xfId="20459"/>
    <cellStyle name="Normal 3 4 3 2 5 4" xfId="20460"/>
    <cellStyle name="Normal 3 4 3 2 5 5" xfId="20461"/>
    <cellStyle name="Normal 3 4 3 2 5 6" xfId="20462"/>
    <cellStyle name="Normal 3 4 3 2 5 7" xfId="20463"/>
    <cellStyle name="Normal 3 4 3 2 5 8" xfId="20464"/>
    <cellStyle name="Normal 3 4 3 2 6" xfId="20465"/>
    <cellStyle name="Normal 3 4 3 2 6 2" xfId="20466"/>
    <cellStyle name="Normal 3 4 3 2 6 2 2" xfId="20467"/>
    <cellStyle name="Normal 3 4 3 2 6 2 2 2" xfId="20468"/>
    <cellStyle name="Normal 3 4 3 2 6 2 2 3" xfId="20469"/>
    <cellStyle name="Normal 3 4 3 2 6 2 2 4" xfId="20470"/>
    <cellStyle name="Normal 3 4 3 2 6 2 2 5" xfId="20471"/>
    <cellStyle name="Normal 3 4 3 2 6 2 2 6" xfId="20472"/>
    <cellStyle name="Normal 3 4 3 2 6 2 3" xfId="20473"/>
    <cellStyle name="Normal 3 4 3 2 6 2 3 2" xfId="20474"/>
    <cellStyle name="Normal 3 4 3 2 6 2 4" xfId="20475"/>
    <cellStyle name="Normal 3 4 3 2 6 2 5" xfId="20476"/>
    <cellStyle name="Normal 3 4 3 2 6 2 6" xfId="20477"/>
    <cellStyle name="Normal 3 4 3 2 6 2 7" xfId="20478"/>
    <cellStyle name="Normal 3 4 3 2 6 2 8" xfId="20479"/>
    <cellStyle name="Normal 3 4 3 2 6 3" xfId="20480"/>
    <cellStyle name="Normal 3 4 3 2 6 3 2" xfId="20481"/>
    <cellStyle name="Normal 3 4 3 2 6 3 3" xfId="20482"/>
    <cellStyle name="Normal 3 4 3 2 6 3 4" xfId="20483"/>
    <cellStyle name="Normal 3 4 3 2 6 3 5" xfId="20484"/>
    <cellStyle name="Normal 3 4 3 2 6 3 6" xfId="20485"/>
    <cellStyle name="Normal 3 4 3 2 6 4" xfId="20486"/>
    <cellStyle name="Normal 3 4 3 2 6 5" xfId="20487"/>
    <cellStyle name="Normal 3 4 3 2 6 6" xfId="20488"/>
    <cellStyle name="Normal 3 4 3 2 6 7" xfId="20489"/>
    <cellStyle name="Normal 3 4 3 2 6 8" xfId="20490"/>
    <cellStyle name="Normal 3 4 3 2 7" xfId="20491"/>
    <cellStyle name="Normal 3 4 3 2 7 2" xfId="20492"/>
    <cellStyle name="Normal 3 4 3 2 7 2 2" xfId="20493"/>
    <cellStyle name="Normal 3 4 3 2 7 2 3" xfId="20494"/>
    <cellStyle name="Normal 3 4 3 2 7 2 4" xfId="20495"/>
    <cellStyle name="Normal 3 4 3 2 7 2 5" xfId="20496"/>
    <cellStyle name="Normal 3 4 3 2 7 2 6" xfId="20497"/>
    <cellStyle name="Normal 3 4 3 2 7 3" xfId="20498"/>
    <cellStyle name="Normal 3 4 3 2 7 3 2" xfId="20499"/>
    <cellStyle name="Normal 3 4 3 2 7 4" xfId="20500"/>
    <cellStyle name="Normal 3 4 3 2 7 5" xfId="20501"/>
    <cellStyle name="Normal 3 4 3 2 7 6" xfId="20502"/>
    <cellStyle name="Normal 3 4 3 2 7 7" xfId="20503"/>
    <cellStyle name="Normal 3 4 3 2 7 8" xfId="20504"/>
    <cellStyle name="Normal 3 4 3 2 8" xfId="20505"/>
    <cellStyle name="Normal 3 4 3 2 8 2" xfId="20506"/>
    <cellStyle name="Normal 3 4 3 2 8 3" xfId="20507"/>
    <cellStyle name="Normal 3 4 3 2 8 4" xfId="20508"/>
    <cellStyle name="Normal 3 4 3 2 8 5" xfId="20509"/>
    <cellStyle name="Normal 3 4 3 2 8 6" xfId="20510"/>
    <cellStyle name="Normal 3 4 3 2 9" xfId="20511"/>
    <cellStyle name="Normal 3 4 3 3" xfId="20512"/>
    <cellStyle name="Normal 3 4 3 3 10" xfId="20513"/>
    <cellStyle name="Normal 3 4 3 3 11" xfId="20514"/>
    <cellStyle name="Normal 3 4 3 3 12" xfId="20515"/>
    <cellStyle name="Normal 3 4 3 3 13" xfId="20516"/>
    <cellStyle name="Normal 3 4 3 3 2" xfId="20517"/>
    <cellStyle name="Normal 3 4 3 3 2 10" xfId="20518"/>
    <cellStyle name="Normal 3 4 3 3 2 11" xfId="20519"/>
    <cellStyle name="Normal 3 4 3 3 2 12" xfId="20520"/>
    <cellStyle name="Normal 3 4 3 3 2 2" xfId="20521"/>
    <cellStyle name="Normal 3 4 3 3 2 2 2" xfId="20522"/>
    <cellStyle name="Normal 3 4 3 3 2 2 2 2" xfId="20523"/>
    <cellStyle name="Normal 3 4 3 3 2 2 2 2 2" xfId="20524"/>
    <cellStyle name="Normal 3 4 3 3 2 2 2 2 3" xfId="20525"/>
    <cellStyle name="Normal 3 4 3 3 2 2 2 2 4" xfId="20526"/>
    <cellStyle name="Normal 3 4 3 3 2 2 2 2 5" xfId="20527"/>
    <cellStyle name="Normal 3 4 3 3 2 2 2 2 6" xfId="20528"/>
    <cellStyle name="Normal 3 4 3 3 2 2 2 3" xfId="20529"/>
    <cellStyle name="Normal 3 4 3 3 2 2 2 3 2" xfId="20530"/>
    <cellStyle name="Normal 3 4 3 3 2 2 2 4" xfId="20531"/>
    <cellStyle name="Normal 3 4 3 3 2 2 2 5" xfId="20532"/>
    <cellStyle name="Normal 3 4 3 3 2 2 2 6" xfId="20533"/>
    <cellStyle name="Normal 3 4 3 3 2 2 2 7" xfId="20534"/>
    <cellStyle name="Normal 3 4 3 3 2 2 2 8" xfId="20535"/>
    <cellStyle name="Normal 3 4 3 3 2 2 3" xfId="20536"/>
    <cellStyle name="Normal 3 4 3 3 2 2 3 2" xfId="20537"/>
    <cellStyle name="Normal 3 4 3 3 2 2 3 3" xfId="20538"/>
    <cellStyle name="Normal 3 4 3 3 2 2 3 4" xfId="20539"/>
    <cellStyle name="Normal 3 4 3 3 2 2 3 5" xfId="20540"/>
    <cellStyle name="Normal 3 4 3 3 2 2 3 6" xfId="20541"/>
    <cellStyle name="Normal 3 4 3 3 2 2 4" xfId="20542"/>
    <cellStyle name="Normal 3 4 3 3 2 2 5" xfId="20543"/>
    <cellStyle name="Normal 3 4 3 3 2 2 6" xfId="20544"/>
    <cellStyle name="Normal 3 4 3 3 2 2 7" xfId="20545"/>
    <cellStyle name="Normal 3 4 3 3 2 2 8" xfId="20546"/>
    <cellStyle name="Normal 3 4 3 3 2 3" xfId="20547"/>
    <cellStyle name="Normal 3 4 3 3 2 3 2" xfId="20548"/>
    <cellStyle name="Normal 3 4 3 3 2 3 2 2" xfId="20549"/>
    <cellStyle name="Normal 3 4 3 3 2 3 2 2 2" xfId="20550"/>
    <cellStyle name="Normal 3 4 3 3 2 3 2 2 3" xfId="20551"/>
    <cellStyle name="Normal 3 4 3 3 2 3 2 2 4" xfId="20552"/>
    <cellStyle name="Normal 3 4 3 3 2 3 2 2 5" xfId="20553"/>
    <cellStyle name="Normal 3 4 3 3 2 3 2 2 6" xfId="20554"/>
    <cellStyle name="Normal 3 4 3 3 2 3 2 3" xfId="20555"/>
    <cellStyle name="Normal 3 4 3 3 2 3 2 3 2" xfId="20556"/>
    <cellStyle name="Normal 3 4 3 3 2 3 2 4" xfId="20557"/>
    <cellStyle name="Normal 3 4 3 3 2 3 2 5" xfId="20558"/>
    <cellStyle name="Normal 3 4 3 3 2 3 2 6" xfId="20559"/>
    <cellStyle name="Normal 3 4 3 3 2 3 2 7" xfId="20560"/>
    <cellStyle name="Normal 3 4 3 3 2 3 2 8" xfId="20561"/>
    <cellStyle name="Normal 3 4 3 3 2 3 3" xfId="20562"/>
    <cellStyle name="Normal 3 4 3 3 2 3 3 2" xfId="20563"/>
    <cellStyle name="Normal 3 4 3 3 2 3 3 3" xfId="20564"/>
    <cellStyle name="Normal 3 4 3 3 2 3 3 4" xfId="20565"/>
    <cellStyle name="Normal 3 4 3 3 2 3 3 5" xfId="20566"/>
    <cellStyle name="Normal 3 4 3 3 2 3 3 6" xfId="20567"/>
    <cellStyle name="Normal 3 4 3 3 2 3 4" xfId="20568"/>
    <cellStyle name="Normal 3 4 3 3 2 3 5" xfId="20569"/>
    <cellStyle name="Normal 3 4 3 3 2 3 6" xfId="20570"/>
    <cellStyle name="Normal 3 4 3 3 2 3 7" xfId="20571"/>
    <cellStyle name="Normal 3 4 3 3 2 3 8" xfId="20572"/>
    <cellStyle name="Normal 3 4 3 3 2 4" xfId="20573"/>
    <cellStyle name="Normal 3 4 3 3 2 4 2" xfId="20574"/>
    <cellStyle name="Normal 3 4 3 3 2 4 2 2" xfId="20575"/>
    <cellStyle name="Normal 3 4 3 3 2 4 2 2 2" xfId="20576"/>
    <cellStyle name="Normal 3 4 3 3 2 4 2 2 3" xfId="20577"/>
    <cellStyle name="Normal 3 4 3 3 2 4 2 2 4" xfId="20578"/>
    <cellStyle name="Normal 3 4 3 3 2 4 2 2 5" xfId="20579"/>
    <cellStyle name="Normal 3 4 3 3 2 4 2 2 6" xfId="20580"/>
    <cellStyle name="Normal 3 4 3 3 2 4 2 3" xfId="20581"/>
    <cellStyle name="Normal 3 4 3 3 2 4 2 3 2" xfId="20582"/>
    <cellStyle name="Normal 3 4 3 3 2 4 2 4" xfId="20583"/>
    <cellStyle name="Normal 3 4 3 3 2 4 2 5" xfId="20584"/>
    <cellStyle name="Normal 3 4 3 3 2 4 2 6" xfId="20585"/>
    <cellStyle name="Normal 3 4 3 3 2 4 2 7" xfId="20586"/>
    <cellStyle name="Normal 3 4 3 3 2 4 2 8" xfId="20587"/>
    <cellStyle name="Normal 3 4 3 3 2 4 3" xfId="20588"/>
    <cellStyle name="Normal 3 4 3 3 2 4 3 2" xfId="20589"/>
    <cellStyle name="Normal 3 4 3 3 2 4 3 3" xfId="20590"/>
    <cellStyle name="Normal 3 4 3 3 2 4 3 4" xfId="20591"/>
    <cellStyle name="Normal 3 4 3 3 2 4 3 5" xfId="20592"/>
    <cellStyle name="Normal 3 4 3 3 2 4 3 6" xfId="20593"/>
    <cellStyle name="Normal 3 4 3 3 2 4 4" xfId="20594"/>
    <cellStyle name="Normal 3 4 3 3 2 4 5" xfId="20595"/>
    <cellStyle name="Normal 3 4 3 3 2 4 6" xfId="20596"/>
    <cellStyle name="Normal 3 4 3 3 2 4 7" xfId="20597"/>
    <cellStyle name="Normal 3 4 3 3 2 4 8" xfId="20598"/>
    <cellStyle name="Normal 3 4 3 3 2 5" xfId="20599"/>
    <cellStyle name="Normal 3 4 3 3 2 5 2" xfId="20600"/>
    <cellStyle name="Normal 3 4 3 3 2 5 2 2" xfId="20601"/>
    <cellStyle name="Normal 3 4 3 3 2 5 2 2 2" xfId="20602"/>
    <cellStyle name="Normal 3 4 3 3 2 5 2 2 3" xfId="20603"/>
    <cellStyle name="Normal 3 4 3 3 2 5 2 2 4" xfId="20604"/>
    <cellStyle name="Normal 3 4 3 3 2 5 2 2 5" xfId="20605"/>
    <cellStyle name="Normal 3 4 3 3 2 5 2 2 6" xfId="20606"/>
    <cellStyle name="Normal 3 4 3 3 2 5 2 3" xfId="20607"/>
    <cellStyle name="Normal 3 4 3 3 2 5 2 3 2" xfId="20608"/>
    <cellStyle name="Normal 3 4 3 3 2 5 2 4" xfId="20609"/>
    <cellStyle name="Normal 3 4 3 3 2 5 2 5" xfId="20610"/>
    <cellStyle name="Normal 3 4 3 3 2 5 2 6" xfId="20611"/>
    <cellStyle name="Normal 3 4 3 3 2 5 2 7" xfId="20612"/>
    <cellStyle name="Normal 3 4 3 3 2 5 2 8" xfId="20613"/>
    <cellStyle name="Normal 3 4 3 3 2 5 3" xfId="20614"/>
    <cellStyle name="Normal 3 4 3 3 2 5 3 2" xfId="20615"/>
    <cellStyle name="Normal 3 4 3 3 2 5 3 3" xfId="20616"/>
    <cellStyle name="Normal 3 4 3 3 2 5 3 4" xfId="20617"/>
    <cellStyle name="Normal 3 4 3 3 2 5 3 5" xfId="20618"/>
    <cellStyle name="Normal 3 4 3 3 2 5 3 6" xfId="20619"/>
    <cellStyle name="Normal 3 4 3 3 2 5 4" xfId="20620"/>
    <cellStyle name="Normal 3 4 3 3 2 5 5" xfId="20621"/>
    <cellStyle name="Normal 3 4 3 3 2 5 6" xfId="20622"/>
    <cellStyle name="Normal 3 4 3 3 2 5 7" xfId="20623"/>
    <cellStyle name="Normal 3 4 3 3 2 5 8" xfId="20624"/>
    <cellStyle name="Normal 3 4 3 3 2 6" xfId="20625"/>
    <cellStyle name="Normal 3 4 3 3 2 6 2" xfId="20626"/>
    <cellStyle name="Normal 3 4 3 3 2 6 2 2" xfId="20627"/>
    <cellStyle name="Normal 3 4 3 3 2 6 2 3" xfId="20628"/>
    <cellStyle name="Normal 3 4 3 3 2 6 2 4" xfId="20629"/>
    <cellStyle name="Normal 3 4 3 3 2 6 2 5" xfId="20630"/>
    <cellStyle name="Normal 3 4 3 3 2 6 2 6" xfId="20631"/>
    <cellStyle name="Normal 3 4 3 3 2 6 3" xfId="20632"/>
    <cellStyle name="Normal 3 4 3 3 2 6 3 2" xfId="20633"/>
    <cellStyle name="Normal 3 4 3 3 2 6 4" xfId="20634"/>
    <cellStyle name="Normal 3 4 3 3 2 6 5" xfId="20635"/>
    <cellStyle name="Normal 3 4 3 3 2 6 6" xfId="20636"/>
    <cellStyle name="Normal 3 4 3 3 2 6 7" xfId="20637"/>
    <cellStyle name="Normal 3 4 3 3 2 6 8" xfId="20638"/>
    <cellStyle name="Normal 3 4 3 3 2 7" xfId="20639"/>
    <cellStyle name="Normal 3 4 3 3 2 7 2" xfId="20640"/>
    <cellStyle name="Normal 3 4 3 3 2 7 3" xfId="20641"/>
    <cellStyle name="Normal 3 4 3 3 2 7 4" xfId="20642"/>
    <cellStyle name="Normal 3 4 3 3 2 7 5" xfId="20643"/>
    <cellStyle name="Normal 3 4 3 3 2 7 6" xfId="20644"/>
    <cellStyle name="Normal 3 4 3 3 2 8" xfId="20645"/>
    <cellStyle name="Normal 3 4 3 3 2 9" xfId="20646"/>
    <cellStyle name="Normal 3 4 3 3 3" xfId="20647"/>
    <cellStyle name="Normal 3 4 3 3 3 2" xfId="20648"/>
    <cellStyle name="Normal 3 4 3 3 3 2 2" xfId="20649"/>
    <cellStyle name="Normal 3 4 3 3 3 2 2 2" xfId="20650"/>
    <cellStyle name="Normal 3 4 3 3 3 2 2 3" xfId="20651"/>
    <cellStyle name="Normal 3 4 3 3 3 2 2 4" xfId="20652"/>
    <cellStyle name="Normal 3 4 3 3 3 2 2 5" xfId="20653"/>
    <cellStyle name="Normal 3 4 3 3 3 2 2 6" xfId="20654"/>
    <cellStyle name="Normal 3 4 3 3 3 2 3" xfId="20655"/>
    <cellStyle name="Normal 3 4 3 3 3 2 3 2" xfId="20656"/>
    <cellStyle name="Normal 3 4 3 3 3 2 4" xfId="20657"/>
    <cellStyle name="Normal 3 4 3 3 3 2 5" xfId="20658"/>
    <cellStyle name="Normal 3 4 3 3 3 2 6" xfId="20659"/>
    <cellStyle name="Normal 3 4 3 3 3 2 7" xfId="20660"/>
    <cellStyle name="Normal 3 4 3 3 3 2 8" xfId="20661"/>
    <cellStyle name="Normal 3 4 3 3 3 3" xfId="20662"/>
    <cellStyle name="Normal 3 4 3 3 3 3 2" xfId="20663"/>
    <cellStyle name="Normal 3 4 3 3 3 3 3" xfId="20664"/>
    <cellStyle name="Normal 3 4 3 3 3 3 4" xfId="20665"/>
    <cellStyle name="Normal 3 4 3 3 3 3 5" xfId="20666"/>
    <cellStyle name="Normal 3 4 3 3 3 3 6" xfId="20667"/>
    <cellStyle name="Normal 3 4 3 3 3 4" xfId="20668"/>
    <cellStyle name="Normal 3 4 3 3 3 5" xfId="20669"/>
    <cellStyle name="Normal 3 4 3 3 3 6" xfId="20670"/>
    <cellStyle name="Normal 3 4 3 3 3 7" xfId="20671"/>
    <cellStyle name="Normal 3 4 3 3 3 8" xfId="20672"/>
    <cellStyle name="Normal 3 4 3 3 4" xfId="20673"/>
    <cellStyle name="Normal 3 4 3 3 4 2" xfId="20674"/>
    <cellStyle name="Normal 3 4 3 3 4 2 2" xfId="20675"/>
    <cellStyle name="Normal 3 4 3 3 4 2 2 2" xfId="20676"/>
    <cellStyle name="Normal 3 4 3 3 4 2 2 3" xfId="20677"/>
    <cellStyle name="Normal 3 4 3 3 4 2 2 4" xfId="20678"/>
    <cellStyle name="Normal 3 4 3 3 4 2 2 5" xfId="20679"/>
    <cellStyle name="Normal 3 4 3 3 4 2 2 6" xfId="20680"/>
    <cellStyle name="Normal 3 4 3 3 4 2 3" xfId="20681"/>
    <cellStyle name="Normal 3 4 3 3 4 2 3 2" xfId="20682"/>
    <cellStyle name="Normal 3 4 3 3 4 2 4" xfId="20683"/>
    <cellStyle name="Normal 3 4 3 3 4 2 5" xfId="20684"/>
    <cellStyle name="Normal 3 4 3 3 4 2 6" xfId="20685"/>
    <cellStyle name="Normal 3 4 3 3 4 2 7" xfId="20686"/>
    <cellStyle name="Normal 3 4 3 3 4 2 8" xfId="20687"/>
    <cellStyle name="Normal 3 4 3 3 4 3" xfId="20688"/>
    <cellStyle name="Normal 3 4 3 3 4 3 2" xfId="20689"/>
    <cellStyle name="Normal 3 4 3 3 4 3 3" xfId="20690"/>
    <cellStyle name="Normal 3 4 3 3 4 3 4" xfId="20691"/>
    <cellStyle name="Normal 3 4 3 3 4 3 5" xfId="20692"/>
    <cellStyle name="Normal 3 4 3 3 4 3 6" xfId="20693"/>
    <cellStyle name="Normal 3 4 3 3 4 4" xfId="20694"/>
    <cellStyle name="Normal 3 4 3 3 4 5" xfId="20695"/>
    <cellStyle name="Normal 3 4 3 3 4 6" xfId="20696"/>
    <cellStyle name="Normal 3 4 3 3 4 7" xfId="20697"/>
    <cellStyle name="Normal 3 4 3 3 4 8" xfId="20698"/>
    <cellStyle name="Normal 3 4 3 3 5" xfId="20699"/>
    <cellStyle name="Normal 3 4 3 3 5 2" xfId="20700"/>
    <cellStyle name="Normal 3 4 3 3 5 2 2" xfId="20701"/>
    <cellStyle name="Normal 3 4 3 3 5 2 2 2" xfId="20702"/>
    <cellStyle name="Normal 3 4 3 3 5 2 2 3" xfId="20703"/>
    <cellStyle name="Normal 3 4 3 3 5 2 2 4" xfId="20704"/>
    <cellStyle name="Normal 3 4 3 3 5 2 2 5" xfId="20705"/>
    <cellStyle name="Normal 3 4 3 3 5 2 2 6" xfId="20706"/>
    <cellStyle name="Normal 3 4 3 3 5 2 3" xfId="20707"/>
    <cellStyle name="Normal 3 4 3 3 5 2 3 2" xfId="20708"/>
    <cellStyle name="Normal 3 4 3 3 5 2 4" xfId="20709"/>
    <cellStyle name="Normal 3 4 3 3 5 2 5" xfId="20710"/>
    <cellStyle name="Normal 3 4 3 3 5 2 6" xfId="20711"/>
    <cellStyle name="Normal 3 4 3 3 5 2 7" xfId="20712"/>
    <cellStyle name="Normal 3 4 3 3 5 2 8" xfId="20713"/>
    <cellStyle name="Normal 3 4 3 3 5 3" xfId="20714"/>
    <cellStyle name="Normal 3 4 3 3 5 3 2" xfId="20715"/>
    <cellStyle name="Normal 3 4 3 3 5 3 3" xfId="20716"/>
    <cellStyle name="Normal 3 4 3 3 5 3 4" xfId="20717"/>
    <cellStyle name="Normal 3 4 3 3 5 3 5" xfId="20718"/>
    <cellStyle name="Normal 3 4 3 3 5 3 6" xfId="20719"/>
    <cellStyle name="Normal 3 4 3 3 5 4" xfId="20720"/>
    <cellStyle name="Normal 3 4 3 3 5 5" xfId="20721"/>
    <cellStyle name="Normal 3 4 3 3 5 6" xfId="20722"/>
    <cellStyle name="Normal 3 4 3 3 5 7" xfId="20723"/>
    <cellStyle name="Normal 3 4 3 3 5 8" xfId="20724"/>
    <cellStyle name="Normal 3 4 3 3 6" xfId="20725"/>
    <cellStyle name="Normal 3 4 3 3 6 2" xfId="20726"/>
    <cellStyle name="Normal 3 4 3 3 6 2 2" xfId="20727"/>
    <cellStyle name="Normal 3 4 3 3 6 2 2 2" xfId="20728"/>
    <cellStyle name="Normal 3 4 3 3 6 2 2 3" xfId="20729"/>
    <cellStyle name="Normal 3 4 3 3 6 2 2 4" xfId="20730"/>
    <cellStyle name="Normal 3 4 3 3 6 2 2 5" xfId="20731"/>
    <cellStyle name="Normal 3 4 3 3 6 2 2 6" xfId="20732"/>
    <cellStyle name="Normal 3 4 3 3 6 2 3" xfId="20733"/>
    <cellStyle name="Normal 3 4 3 3 6 2 3 2" xfId="20734"/>
    <cellStyle name="Normal 3 4 3 3 6 2 4" xfId="20735"/>
    <cellStyle name="Normal 3 4 3 3 6 2 5" xfId="20736"/>
    <cellStyle name="Normal 3 4 3 3 6 2 6" xfId="20737"/>
    <cellStyle name="Normal 3 4 3 3 6 2 7" xfId="20738"/>
    <cellStyle name="Normal 3 4 3 3 6 2 8" xfId="20739"/>
    <cellStyle name="Normal 3 4 3 3 6 3" xfId="20740"/>
    <cellStyle name="Normal 3 4 3 3 6 3 2" xfId="20741"/>
    <cellStyle name="Normal 3 4 3 3 6 3 3" xfId="20742"/>
    <cellStyle name="Normal 3 4 3 3 6 3 4" xfId="20743"/>
    <cellStyle name="Normal 3 4 3 3 6 3 5" xfId="20744"/>
    <cellStyle name="Normal 3 4 3 3 6 3 6" xfId="20745"/>
    <cellStyle name="Normal 3 4 3 3 6 4" xfId="20746"/>
    <cellStyle name="Normal 3 4 3 3 6 5" xfId="20747"/>
    <cellStyle name="Normal 3 4 3 3 6 6" xfId="20748"/>
    <cellStyle name="Normal 3 4 3 3 6 7" xfId="20749"/>
    <cellStyle name="Normal 3 4 3 3 6 8" xfId="20750"/>
    <cellStyle name="Normal 3 4 3 3 7" xfId="20751"/>
    <cellStyle name="Normal 3 4 3 3 7 2" xfId="20752"/>
    <cellStyle name="Normal 3 4 3 3 7 2 2" xfId="20753"/>
    <cellStyle name="Normal 3 4 3 3 7 2 3" xfId="20754"/>
    <cellStyle name="Normal 3 4 3 3 7 2 4" xfId="20755"/>
    <cellStyle name="Normal 3 4 3 3 7 2 5" xfId="20756"/>
    <cellStyle name="Normal 3 4 3 3 7 2 6" xfId="20757"/>
    <cellStyle name="Normal 3 4 3 3 7 3" xfId="20758"/>
    <cellStyle name="Normal 3 4 3 3 7 3 2" xfId="20759"/>
    <cellStyle name="Normal 3 4 3 3 7 4" xfId="20760"/>
    <cellStyle name="Normal 3 4 3 3 7 5" xfId="20761"/>
    <cellStyle name="Normal 3 4 3 3 7 6" xfId="20762"/>
    <cellStyle name="Normal 3 4 3 3 7 7" xfId="20763"/>
    <cellStyle name="Normal 3 4 3 3 7 8" xfId="20764"/>
    <cellStyle name="Normal 3 4 3 3 8" xfId="20765"/>
    <cellStyle name="Normal 3 4 3 3 8 2" xfId="20766"/>
    <cellStyle name="Normal 3 4 3 3 8 3" xfId="20767"/>
    <cellStyle name="Normal 3 4 3 3 8 4" xfId="20768"/>
    <cellStyle name="Normal 3 4 3 3 8 5" xfId="20769"/>
    <cellStyle name="Normal 3 4 3 3 8 6" xfId="20770"/>
    <cellStyle name="Normal 3 4 3 3 9" xfId="20771"/>
    <cellStyle name="Normal 3 4 3 4" xfId="20772"/>
    <cellStyle name="Normal 3 4 3 4 10" xfId="20773"/>
    <cellStyle name="Normal 3 4 3 4 11" xfId="20774"/>
    <cellStyle name="Normal 3 4 3 4 12" xfId="20775"/>
    <cellStyle name="Normal 3 4 3 4 2" xfId="20776"/>
    <cellStyle name="Normal 3 4 3 4 2 2" xfId="20777"/>
    <cellStyle name="Normal 3 4 3 4 2 2 2" xfId="20778"/>
    <cellStyle name="Normal 3 4 3 4 2 2 2 2" xfId="20779"/>
    <cellStyle name="Normal 3 4 3 4 2 2 2 3" xfId="20780"/>
    <cellStyle name="Normal 3 4 3 4 2 2 2 4" xfId="20781"/>
    <cellStyle name="Normal 3 4 3 4 2 2 2 5" xfId="20782"/>
    <cellStyle name="Normal 3 4 3 4 2 2 2 6" xfId="20783"/>
    <cellStyle name="Normal 3 4 3 4 2 2 3" xfId="20784"/>
    <cellStyle name="Normal 3 4 3 4 2 2 3 2" xfId="20785"/>
    <cellStyle name="Normal 3 4 3 4 2 2 4" xfId="20786"/>
    <cellStyle name="Normal 3 4 3 4 2 2 5" xfId="20787"/>
    <cellStyle name="Normal 3 4 3 4 2 2 6" xfId="20788"/>
    <cellStyle name="Normal 3 4 3 4 2 2 7" xfId="20789"/>
    <cellStyle name="Normal 3 4 3 4 2 2 8" xfId="20790"/>
    <cellStyle name="Normal 3 4 3 4 2 3" xfId="20791"/>
    <cellStyle name="Normal 3 4 3 4 2 3 2" xfId="20792"/>
    <cellStyle name="Normal 3 4 3 4 2 3 3" xfId="20793"/>
    <cellStyle name="Normal 3 4 3 4 2 3 4" xfId="20794"/>
    <cellStyle name="Normal 3 4 3 4 2 3 5" xfId="20795"/>
    <cellStyle name="Normal 3 4 3 4 2 3 6" xfId="20796"/>
    <cellStyle name="Normal 3 4 3 4 2 4" xfId="20797"/>
    <cellStyle name="Normal 3 4 3 4 2 5" xfId="20798"/>
    <cellStyle name="Normal 3 4 3 4 2 6" xfId="20799"/>
    <cellStyle name="Normal 3 4 3 4 2 7" xfId="20800"/>
    <cellStyle name="Normal 3 4 3 4 2 8" xfId="20801"/>
    <cellStyle name="Normal 3 4 3 4 3" xfId="20802"/>
    <cellStyle name="Normal 3 4 3 4 3 2" xfId="20803"/>
    <cellStyle name="Normal 3 4 3 4 3 2 2" xfId="20804"/>
    <cellStyle name="Normal 3 4 3 4 3 2 2 2" xfId="20805"/>
    <cellStyle name="Normal 3 4 3 4 3 2 2 3" xfId="20806"/>
    <cellStyle name="Normal 3 4 3 4 3 2 2 4" xfId="20807"/>
    <cellStyle name="Normal 3 4 3 4 3 2 2 5" xfId="20808"/>
    <cellStyle name="Normal 3 4 3 4 3 2 2 6" xfId="20809"/>
    <cellStyle name="Normal 3 4 3 4 3 2 3" xfId="20810"/>
    <cellStyle name="Normal 3 4 3 4 3 2 3 2" xfId="20811"/>
    <cellStyle name="Normal 3 4 3 4 3 2 4" xfId="20812"/>
    <cellStyle name="Normal 3 4 3 4 3 2 5" xfId="20813"/>
    <cellStyle name="Normal 3 4 3 4 3 2 6" xfId="20814"/>
    <cellStyle name="Normal 3 4 3 4 3 2 7" xfId="20815"/>
    <cellStyle name="Normal 3 4 3 4 3 2 8" xfId="20816"/>
    <cellStyle name="Normal 3 4 3 4 3 3" xfId="20817"/>
    <cellStyle name="Normal 3 4 3 4 3 3 2" xfId="20818"/>
    <cellStyle name="Normal 3 4 3 4 3 3 3" xfId="20819"/>
    <cellStyle name="Normal 3 4 3 4 3 3 4" xfId="20820"/>
    <cellStyle name="Normal 3 4 3 4 3 3 5" xfId="20821"/>
    <cellStyle name="Normal 3 4 3 4 3 3 6" xfId="20822"/>
    <cellStyle name="Normal 3 4 3 4 3 4" xfId="20823"/>
    <cellStyle name="Normal 3 4 3 4 3 5" xfId="20824"/>
    <cellStyle name="Normal 3 4 3 4 3 6" xfId="20825"/>
    <cellStyle name="Normal 3 4 3 4 3 7" xfId="20826"/>
    <cellStyle name="Normal 3 4 3 4 3 8" xfId="20827"/>
    <cellStyle name="Normal 3 4 3 4 4" xfId="20828"/>
    <cellStyle name="Normal 3 4 3 4 4 2" xfId="20829"/>
    <cellStyle name="Normal 3 4 3 4 4 2 2" xfId="20830"/>
    <cellStyle name="Normal 3 4 3 4 4 2 2 2" xfId="20831"/>
    <cellStyle name="Normal 3 4 3 4 4 2 2 3" xfId="20832"/>
    <cellStyle name="Normal 3 4 3 4 4 2 2 4" xfId="20833"/>
    <cellStyle name="Normal 3 4 3 4 4 2 2 5" xfId="20834"/>
    <cellStyle name="Normal 3 4 3 4 4 2 2 6" xfId="20835"/>
    <cellStyle name="Normal 3 4 3 4 4 2 3" xfId="20836"/>
    <cellStyle name="Normal 3 4 3 4 4 2 3 2" xfId="20837"/>
    <cellStyle name="Normal 3 4 3 4 4 2 4" xfId="20838"/>
    <cellStyle name="Normal 3 4 3 4 4 2 5" xfId="20839"/>
    <cellStyle name="Normal 3 4 3 4 4 2 6" xfId="20840"/>
    <cellStyle name="Normal 3 4 3 4 4 2 7" xfId="20841"/>
    <cellStyle name="Normal 3 4 3 4 4 2 8" xfId="20842"/>
    <cellStyle name="Normal 3 4 3 4 4 3" xfId="20843"/>
    <cellStyle name="Normal 3 4 3 4 4 3 2" xfId="20844"/>
    <cellStyle name="Normal 3 4 3 4 4 3 3" xfId="20845"/>
    <cellStyle name="Normal 3 4 3 4 4 3 4" xfId="20846"/>
    <cellStyle name="Normal 3 4 3 4 4 3 5" xfId="20847"/>
    <cellStyle name="Normal 3 4 3 4 4 3 6" xfId="20848"/>
    <cellStyle name="Normal 3 4 3 4 4 4" xfId="20849"/>
    <cellStyle name="Normal 3 4 3 4 4 5" xfId="20850"/>
    <cellStyle name="Normal 3 4 3 4 4 6" xfId="20851"/>
    <cellStyle name="Normal 3 4 3 4 4 7" xfId="20852"/>
    <cellStyle name="Normal 3 4 3 4 4 8" xfId="20853"/>
    <cellStyle name="Normal 3 4 3 4 5" xfId="20854"/>
    <cellStyle name="Normal 3 4 3 4 5 2" xfId="20855"/>
    <cellStyle name="Normal 3 4 3 4 5 2 2" xfId="20856"/>
    <cellStyle name="Normal 3 4 3 4 5 2 2 2" xfId="20857"/>
    <cellStyle name="Normal 3 4 3 4 5 2 2 3" xfId="20858"/>
    <cellStyle name="Normal 3 4 3 4 5 2 2 4" xfId="20859"/>
    <cellStyle name="Normal 3 4 3 4 5 2 2 5" xfId="20860"/>
    <cellStyle name="Normal 3 4 3 4 5 2 2 6" xfId="20861"/>
    <cellStyle name="Normal 3 4 3 4 5 2 3" xfId="20862"/>
    <cellStyle name="Normal 3 4 3 4 5 2 3 2" xfId="20863"/>
    <cellStyle name="Normal 3 4 3 4 5 2 4" xfId="20864"/>
    <cellStyle name="Normal 3 4 3 4 5 2 5" xfId="20865"/>
    <cellStyle name="Normal 3 4 3 4 5 2 6" xfId="20866"/>
    <cellStyle name="Normal 3 4 3 4 5 2 7" xfId="20867"/>
    <cellStyle name="Normal 3 4 3 4 5 2 8" xfId="20868"/>
    <cellStyle name="Normal 3 4 3 4 5 3" xfId="20869"/>
    <cellStyle name="Normal 3 4 3 4 5 3 2" xfId="20870"/>
    <cellStyle name="Normal 3 4 3 4 5 3 3" xfId="20871"/>
    <cellStyle name="Normal 3 4 3 4 5 3 4" xfId="20872"/>
    <cellStyle name="Normal 3 4 3 4 5 3 5" xfId="20873"/>
    <cellStyle name="Normal 3 4 3 4 5 3 6" xfId="20874"/>
    <cellStyle name="Normal 3 4 3 4 5 4" xfId="20875"/>
    <cellStyle name="Normal 3 4 3 4 5 5" xfId="20876"/>
    <cellStyle name="Normal 3 4 3 4 5 6" xfId="20877"/>
    <cellStyle name="Normal 3 4 3 4 5 7" xfId="20878"/>
    <cellStyle name="Normal 3 4 3 4 5 8" xfId="20879"/>
    <cellStyle name="Normal 3 4 3 4 6" xfId="20880"/>
    <cellStyle name="Normal 3 4 3 4 6 2" xfId="20881"/>
    <cellStyle name="Normal 3 4 3 4 6 2 2" xfId="20882"/>
    <cellStyle name="Normal 3 4 3 4 6 2 3" xfId="20883"/>
    <cellStyle name="Normal 3 4 3 4 6 2 4" xfId="20884"/>
    <cellStyle name="Normal 3 4 3 4 6 2 5" xfId="20885"/>
    <cellStyle name="Normal 3 4 3 4 6 2 6" xfId="20886"/>
    <cellStyle name="Normal 3 4 3 4 6 3" xfId="20887"/>
    <cellStyle name="Normal 3 4 3 4 6 3 2" xfId="20888"/>
    <cellStyle name="Normal 3 4 3 4 6 4" xfId="20889"/>
    <cellStyle name="Normal 3 4 3 4 6 5" xfId="20890"/>
    <cellStyle name="Normal 3 4 3 4 6 6" xfId="20891"/>
    <cellStyle name="Normal 3 4 3 4 6 7" xfId="20892"/>
    <cellStyle name="Normal 3 4 3 4 6 8" xfId="20893"/>
    <cellStyle name="Normal 3 4 3 4 7" xfId="20894"/>
    <cellStyle name="Normal 3 4 3 4 7 2" xfId="20895"/>
    <cellStyle name="Normal 3 4 3 4 7 3" xfId="20896"/>
    <cellStyle name="Normal 3 4 3 4 7 4" xfId="20897"/>
    <cellStyle name="Normal 3 4 3 4 7 5" xfId="20898"/>
    <cellStyle name="Normal 3 4 3 4 7 6" xfId="20899"/>
    <cellStyle name="Normal 3 4 3 4 8" xfId="20900"/>
    <cellStyle name="Normal 3 4 3 4 9" xfId="20901"/>
    <cellStyle name="Normal 3 4 3 5" xfId="20902"/>
    <cellStyle name="Normal 3 4 3 5 2" xfId="20903"/>
    <cellStyle name="Normal 3 4 3 5 2 2" xfId="20904"/>
    <cellStyle name="Normal 3 4 3 5 2 2 2" xfId="20905"/>
    <cellStyle name="Normal 3 4 3 5 2 2 3" xfId="20906"/>
    <cellStyle name="Normal 3 4 3 5 2 2 4" xfId="20907"/>
    <cellStyle name="Normal 3 4 3 5 2 2 5" xfId="20908"/>
    <cellStyle name="Normal 3 4 3 5 2 2 6" xfId="20909"/>
    <cellStyle name="Normal 3 4 3 5 2 3" xfId="20910"/>
    <cellStyle name="Normal 3 4 3 5 2 3 2" xfId="20911"/>
    <cellStyle name="Normal 3 4 3 5 2 4" xfId="20912"/>
    <cellStyle name="Normal 3 4 3 5 2 5" xfId="20913"/>
    <cellStyle name="Normal 3 4 3 5 2 6" xfId="20914"/>
    <cellStyle name="Normal 3 4 3 5 2 7" xfId="20915"/>
    <cellStyle name="Normal 3 4 3 5 2 8" xfId="20916"/>
    <cellStyle name="Normal 3 4 3 5 3" xfId="20917"/>
    <cellStyle name="Normal 3 4 3 5 3 2" xfId="20918"/>
    <cellStyle name="Normal 3 4 3 5 3 3" xfId="20919"/>
    <cellStyle name="Normal 3 4 3 5 3 4" xfId="20920"/>
    <cellStyle name="Normal 3 4 3 5 3 5" xfId="20921"/>
    <cellStyle name="Normal 3 4 3 5 3 6" xfId="20922"/>
    <cellStyle name="Normal 3 4 3 5 4" xfId="20923"/>
    <cellStyle name="Normal 3 4 3 5 5" xfId="20924"/>
    <cellStyle name="Normal 3 4 3 5 6" xfId="20925"/>
    <cellStyle name="Normal 3 4 3 5 7" xfId="20926"/>
    <cellStyle name="Normal 3 4 3 5 8" xfId="20927"/>
    <cellStyle name="Normal 3 4 3 6" xfId="20928"/>
    <cellStyle name="Normal 3 4 3 6 2" xfId="20929"/>
    <cellStyle name="Normal 3 4 3 6 2 2" xfId="20930"/>
    <cellStyle name="Normal 3 4 3 6 2 2 2" xfId="20931"/>
    <cellStyle name="Normal 3 4 3 6 2 2 3" xfId="20932"/>
    <cellStyle name="Normal 3 4 3 6 2 2 4" xfId="20933"/>
    <cellStyle name="Normal 3 4 3 6 2 2 5" xfId="20934"/>
    <cellStyle name="Normal 3 4 3 6 2 2 6" xfId="20935"/>
    <cellStyle name="Normal 3 4 3 6 2 3" xfId="20936"/>
    <cellStyle name="Normal 3 4 3 6 2 3 2" xfId="20937"/>
    <cellStyle name="Normal 3 4 3 6 2 4" xfId="20938"/>
    <cellStyle name="Normal 3 4 3 6 2 5" xfId="20939"/>
    <cellStyle name="Normal 3 4 3 6 2 6" xfId="20940"/>
    <cellStyle name="Normal 3 4 3 6 2 7" xfId="20941"/>
    <cellStyle name="Normal 3 4 3 6 2 8" xfId="20942"/>
    <cellStyle name="Normal 3 4 3 6 3" xfId="20943"/>
    <cellStyle name="Normal 3 4 3 6 3 2" xfId="20944"/>
    <cellStyle name="Normal 3 4 3 6 3 3" xfId="20945"/>
    <cellStyle name="Normal 3 4 3 6 3 4" xfId="20946"/>
    <cellStyle name="Normal 3 4 3 6 3 5" xfId="20947"/>
    <cellStyle name="Normal 3 4 3 6 3 6" xfId="20948"/>
    <cellStyle name="Normal 3 4 3 6 4" xfId="20949"/>
    <cellStyle name="Normal 3 4 3 6 5" xfId="20950"/>
    <cellStyle name="Normal 3 4 3 6 6" xfId="20951"/>
    <cellStyle name="Normal 3 4 3 6 7" xfId="20952"/>
    <cellStyle name="Normal 3 4 3 6 8" xfId="20953"/>
    <cellStyle name="Normal 3 4 3 7" xfId="20954"/>
    <cellStyle name="Normal 3 4 3 7 2" xfId="20955"/>
    <cellStyle name="Normal 3 4 3 7 2 2" xfId="20956"/>
    <cellStyle name="Normal 3 4 3 7 2 2 2" xfId="20957"/>
    <cellStyle name="Normal 3 4 3 7 2 2 3" xfId="20958"/>
    <cellStyle name="Normal 3 4 3 7 2 2 4" xfId="20959"/>
    <cellStyle name="Normal 3 4 3 7 2 2 5" xfId="20960"/>
    <cellStyle name="Normal 3 4 3 7 2 2 6" xfId="20961"/>
    <cellStyle name="Normal 3 4 3 7 2 3" xfId="20962"/>
    <cellStyle name="Normal 3 4 3 7 2 3 2" xfId="20963"/>
    <cellStyle name="Normal 3 4 3 7 2 4" xfId="20964"/>
    <cellStyle name="Normal 3 4 3 7 2 5" xfId="20965"/>
    <cellStyle name="Normal 3 4 3 7 2 6" xfId="20966"/>
    <cellStyle name="Normal 3 4 3 7 2 7" xfId="20967"/>
    <cellStyle name="Normal 3 4 3 7 2 8" xfId="20968"/>
    <cellStyle name="Normal 3 4 3 7 3" xfId="20969"/>
    <cellStyle name="Normal 3 4 3 7 3 2" xfId="20970"/>
    <cellStyle name="Normal 3 4 3 7 3 3" xfId="20971"/>
    <cellStyle name="Normal 3 4 3 7 3 4" xfId="20972"/>
    <cellStyle name="Normal 3 4 3 7 3 5" xfId="20973"/>
    <cellStyle name="Normal 3 4 3 7 3 6" xfId="20974"/>
    <cellStyle name="Normal 3 4 3 7 4" xfId="20975"/>
    <cellStyle name="Normal 3 4 3 7 5" xfId="20976"/>
    <cellStyle name="Normal 3 4 3 7 6" xfId="20977"/>
    <cellStyle name="Normal 3 4 3 7 7" xfId="20978"/>
    <cellStyle name="Normal 3 4 3 7 8" xfId="20979"/>
    <cellStyle name="Normal 3 4 3 8" xfId="20980"/>
    <cellStyle name="Normal 3 4 3 8 2" xfId="20981"/>
    <cellStyle name="Normal 3 4 3 8 2 2" xfId="20982"/>
    <cellStyle name="Normal 3 4 3 8 2 2 2" xfId="20983"/>
    <cellStyle name="Normal 3 4 3 8 2 2 3" xfId="20984"/>
    <cellStyle name="Normal 3 4 3 8 2 2 4" xfId="20985"/>
    <cellStyle name="Normal 3 4 3 8 2 2 5" xfId="20986"/>
    <cellStyle name="Normal 3 4 3 8 2 2 6" xfId="20987"/>
    <cellStyle name="Normal 3 4 3 8 2 3" xfId="20988"/>
    <cellStyle name="Normal 3 4 3 8 2 3 2" xfId="20989"/>
    <cellStyle name="Normal 3 4 3 8 2 4" xfId="20990"/>
    <cellStyle name="Normal 3 4 3 8 2 5" xfId="20991"/>
    <cellStyle name="Normal 3 4 3 8 2 6" xfId="20992"/>
    <cellStyle name="Normal 3 4 3 8 2 7" xfId="20993"/>
    <cellStyle name="Normal 3 4 3 8 2 8" xfId="20994"/>
    <cellStyle name="Normal 3 4 3 8 3" xfId="20995"/>
    <cellStyle name="Normal 3 4 3 8 3 2" xfId="20996"/>
    <cellStyle name="Normal 3 4 3 8 3 3" xfId="20997"/>
    <cellStyle name="Normal 3 4 3 8 3 4" xfId="20998"/>
    <cellStyle name="Normal 3 4 3 8 3 5" xfId="20999"/>
    <cellStyle name="Normal 3 4 3 8 3 6" xfId="21000"/>
    <cellStyle name="Normal 3 4 3 8 4" xfId="21001"/>
    <cellStyle name="Normal 3 4 3 8 5" xfId="21002"/>
    <cellStyle name="Normal 3 4 3 8 6" xfId="21003"/>
    <cellStyle name="Normal 3 4 3 8 7" xfId="21004"/>
    <cellStyle name="Normal 3 4 3 8 8" xfId="21005"/>
    <cellStyle name="Normal 3 4 3 9" xfId="21006"/>
    <cellStyle name="Normal 3 4 3 9 2" xfId="21007"/>
    <cellStyle name="Normal 3 4 3 9 2 2" xfId="21008"/>
    <cellStyle name="Normal 3 4 3 9 2 3" xfId="21009"/>
    <cellStyle name="Normal 3 4 3 9 2 4" xfId="21010"/>
    <cellStyle name="Normal 3 4 3 9 2 5" xfId="21011"/>
    <cellStyle name="Normal 3 4 3 9 2 6" xfId="21012"/>
    <cellStyle name="Normal 3 4 3 9 3" xfId="21013"/>
    <cellStyle name="Normal 3 4 3 9 3 2" xfId="21014"/>
    <cellStyle name="Normal 3 4 3 9 4" xfId="21015"/>
    <cellStyle name="Normal 3 4 3 9 5" xfId="21016"/>
    <cellStyle name="Normal 3 4 3 9 6" xfId="21017"/>
    <cellStyle name="Normal 3 4 3 9 7" xfId="21018"/>
    <cellStyle name="Normal 3 4 3 9 8" xfId="21019"/>
    <cellStyle name="Normal 3 4 4" xfId="21020"/>
    <cellStyle name="Normal 3 4 4 10" xfId="21021"/>
    <cellStyle name="Normal 3 4 4 11" xfId="21022"/>
    <cellStyle name="Normal 3 4 4 12" xfId="21023"/>
    <cellStyle name="Normal 3 4 4 13" xfId="21024"/>
    <cellStyle name="Normal 3 4 4 2" xfId="21025"/>
    <cellStyle name="Normal 3 4 4 2 10" xfId="21026"/>
    <cellStyle name="Normal 3 4 4 2 11" xfId="21027"/>
    <cellStyle name="Normal 3 4 4 2 12" xfId="21028"/>
    <cellStyle name="Normal 3 4 4 2 2" xfId="21029"/>
    <cellStyle name="Normal 3 4 4 2 2 2" xfId="21030"/>
    <cellStyle name="Normal 3 4 4 2 2 2 2" xfId="21031"/>
    <cellStyle name="Normal 3 4 4 2 2 2 2 2" xfId="21032"/>
    <cellStyle name="Normal 3 4 4 2 2 2 2 3" xfId="21033"/>
    <cellStyle name="Normal 3 4 4 2 2 2 2 4" xfId="21034"/>
    <cellStyle name="Normal 3 4 4 2 2 2 2 5" xfId="21035"/>
    <cellStyle name="Normal 3 4 4 2 2 2 2 6" xfId="21036"/>
    <cellStyle name="Normal 3 4 4 2 2 2 3" xfId="21037"/>
    <cellStyle name="Normal 3 4 4 2 2 2 3 2" xfId="21038"/>
    <cellStyle name="Normal 3 4 4 2 2 2 4" xfId="21039"/>
    <cellStyle name="Normal 3 4 4 2 2 2 5" xfId="21040"/>
    <cellStyle name="Normal 3 4 4 2 2 2 6" xfId="21041"/>
    <cellStyle name="Normal 3 4 4 2 2 2 7" xfId="21042"/>
    <cellStyle name="Normal 3 4 4 2 2 2 8" xfId="21043"/>
    <cellStyle name="Normal 3 4 4 2 2 3" xfId="21044"/>
    <cellStyle name="Normal 3 4 4 2 2 3 2" xfId="21045"/>
    <cellStyle name="Normal 3 4 4 2 2 3 3" xfId="21046"/>
    <cellStyle name="Normal 3 4 4 2 2 3 4" xfId="21047"/>
    <cellStyle name="Normal 3 4 4 2 2 3 5" xfId="21048"/>
    <cellStyle name="Normal 3 4 4 2 2 3 6" xfId="21049"/>
    <cellStyle name="Normal 3 4 4 2 2 4" xfId="21050"/>
    <cellStyle name="Normal 3 4 4 2 2 5" xfId="21051"/>
    <cellStyle name="Normal 3 4 4 2 2 6" xfId="21052"/>
    <cellStyle name="Normal 3 4 4 2 2 7" xfId="21053"/>
    <cellStyle name="Normal 3 4 4 2 2 8" xfId="21054"/>
    <cellStyle name="Normal 3 4 4 2 3" xfId="21055"/>
    <cellStyle name="Normal 3 4 4 2 3 2" xfId="21056"/>
    <cellStyle name="Normal 3 4 4 2 3 2 2" xfId="21057"/>
    <cellStyle name="Normal 3 4 4 2 3 2 2 2" xfId="21058"/>
    <cellStyle name="Normal 3 4 4 2 3 2 2 3" xfId="21059"/>
    <cellStyle name="Normal 3 4 4 2 3 2 2 4" xfId="21060"/>
    <cellStyle name="Normal 3 4 4 2 3 2 2 5" xfId="21061"/>
    <cellStyle name="Normal 3 4 4 2 3 2 2 6" xfId="21062"/>
    <cellStyle name="Normal 3 4 4 2 3 2 3" xfId="21063"/>
    <cellStyle name="Normal 3 4 4 2 3 2 3 2" xfId="21064"/>
    <cellStyle name="Normal 3 4 4 2 3 2 4" xfId="21065"/>
    <cellStyle name="Normal 3 4 4 2 3 2 5" xfId="21066"/>
    <cellStyle name="Normal 3 4 4 2 3 2 6" xfId="21067"/>
    <cellStyle name="Normal 3 4 4 2 3 2 7" xfId="21068"/>
    <cellStyle name="Normal 3 4 4 2 3 2 8" xfId="21069"/>
    <cellStyle name="Normal 3 4 4 2 3 3" xfId="21070"/>
    <cellStyle name="Normal 3 4 4 2 3 3 2" xfId="21071"/>
    <cellStyle name="Normal 3 4 4 2 3 3 3" xfId="21072"/>
    <cellStyle name="Normal 3 4 4 2 3 3 4" xfId="21073"/>
    <cellStyle name="Normal 3 4 4 2 3 3 5" xfId="21074"/>
    <cellStyle name="Normal 3 4 4 2 3 3 6" xfId="21075"/>
    <cellStyle name="Normal 3 4 4 2 3 4" xfId="21076"/>
    <cellStyle name="Normal 3 4 4 2 3 5" xfId="21077"/>
    <cellStyle name="Normal 3 4 4 2 3 6" xfId="21078"/>
    <cellStyle name="Normal 3 4 4 2 3 7" xfId="21079"/>
    <cellStyle name="Normal 3 4 4 2 3 8" xfId="21080"/>
    <cellStyle name="Normal 3 4 4 2 4" xfId="21081"/>
    <cellStyle name="Normal 3 4 4 2 4 2" xfId="21082"/>
    <cellStyle name="Normal 3 4 4 2 4 2 2" xfId="21083"/>
    <cellStyle name="Normal 3 4 4 2 4 2 2 2" xfId="21084"/>
    <cellStyle name="Normal 3 4 4 2 4 2 2 3" xfId="21085"/>
    <cellStyle name="Normal 3 4 4 2 4 2 2 4" xfId="21086"/>
    <cellStyle name="Normal 3 4 4 2 4 2 2 5" xfId="21087"/>
    <cellStyle name="Normal 3 4 4 2 4 2 2 6" xfId="21088"/>
    <cellStyle name="Normal 3 4 4 2 4 2 3" xfId="21089"/>
    <cellStyle name="Normal 3 4 4 2 4 2 3 2" xfId="21090"/>
    <cellStyle name="Normal 3 4 4 2 4 2 4" xfId="21091"/>
    <cellStyle name="Normal 3 4 4 2 4 2 5" xfId="21092"/>
    <cellStyle name="Normal 3 4 4 2 4 2 6" xfId="21093"/>
    <cellStyle name="Normal 3 4 4 2 4 2 7" xfId="21094"/>
    <cellStyle name="Normal 3 4 4 2 4 2 8" xfId="21095"/>
    <cellStyle name="Normal 3 4 4 2 4 3" xfId="21096"/>
    <cellStyle name="Normal 3 4 4 2 4 3 2" xfId="21097"/>
    <cellStyle name="Normal 3 4 4 2 4 3 3" xfId="21098"/>
    <cellStyle name="Normal 3 4 4 2 4 3 4" xfId="21099"/>
    <cellStyle name="Normal 3 4 4 2 4 3 5" xfId="21100"/>
    <cellStyle name="Normal 3 4 4 2 4 3 6" xfId="21101"/>
    <cellStyle name="Normal 3 4 4 2 4 4" xfId="21102"/>
    <cellStyle name="Normal 3 4 4 2 4 5" xfId="21103"/>
    <cellStyle name="Normal 3 4 4 2 4 6" xfId="21104"/>
    <cellStyle name="Normal 3 4 4 2 4 7" xfId="21105"/>
    <cellStyle name="Normal 3 4 4 2 4 8" xfId="21106"/>
    <cellStyle name="Normal 3 4 4 2 5" xfId="21107"/>
    <cellStyle name="Normal 3 4 4 2 5 2" xfId="21108"/>
    <cellStyle name="Normal 3 4 4 2 5 2 2" xfId="21109"/>
    <cellStyle name="Normal 3 4 4 2 5 2 2 2" xfId="21110"/>
    <cellStyle name="Normal 3 4 4 2 5 2 2 3" xfId="21111"/>
    <cellStyle name="Normal 3 4 4 2 5 2 2 4" xfId="21112"/>
    <cellStyle name="Normal 3 4 4 2 5 2 2 5" xfId="21113"/>
    <cellStyle name="Normal 3 4 4 2 5 2 2 6" xfId="21114"/>
    <cellStyle name="Normal 3 4 4 2 5 2 3" xfId="21115"/>
    <cellStyle name="Normal 3 4 4 2 5 2 3 2" xfId="21116"/>
    <cellStyle name="Normal 3 4 4 2 5 2 4" xfId="21117"/>
    <cellStyle name="Normal 3 4 4 2 5 2 5" xfId="21118"/>
    <cellStyle name="Normal 3 4 4 2 5 2 6" xfId="21119"/>
    <cellStyle name="Normal 3 4 4 2 5 2 7" xfId="21120"/>
    <cellStyle name="Normal 3 4 4 2 5 2 8" xfId="21121"/>
    <cellStyle name="Normal 3 4 4 2 5 3" xfId="21122"/>
    <cellStyle name="Normal 3 4 4 2 5 3 2" xfId="21123"/>
    <cellStyle name="Normal 3 4 4 2 5 3 3" xfId="21124"/>
    <cellStyle name="Normal 3 4 4 2 5 3 4" xfId="21125"/>
    <cellStyle name="Normal 3 4 4 2 5 3 5" xfId="21126"/>
    <cellStyle name="Normal 3 4 4 2 5 3 6" xfId="21127"/>
    <cellStyle name="Normal 3 4 4 2 5 4" xfId="21128"/>
    <cellStyle name="Normal 3 4 4 2 5 5" xfId="21129"/>
    <cellStyle name="Normal 3 4 4 2 5 6" xfId="21130"/>
    <cellStyle name="Normal 3 4 4 2 5 7" xfId="21131"/>
    <cellStyle name="Normal 3 4 4 2 5 8" xfId="21132"/>
    <cellStyle name="Normal 3 4 4 2 6" xfId="21133"/>
    <cellStyle name="Normal 3 4 4 2 6 2" xfId="21134"/>
    <cellStyle name="Normal 3 4 4 2 6 2 2" xfId="21135"/>
    <cellStyle name="Normal 3 4 4 2 6 2 3" xfId="21136"/>
    <cellStyle name="Normal 3 4 4 2 6 2 4" xfId="21137"/>
    <cellStyle name="Normal 3 4 4 2 6 2 5" xfId="21138"/>
    <cellStyle name="Normal 3 4 4 2 6 2 6" xfId="21139"/>
    <cellStyle name="Normal 3 4 4 2 6 3" xfId="21140"/>
    <cellStyle name="Normal 3 4 4 2 6 3 2" xfId="21141"/>
    <cellStyle name="Normal 3 4 4 2 6 4" xfId="21142"/>
    <cellStyle name="Normal 3 4 4 2 6 5" xfId="21143"/>
    <cellStyle name="Normal 3 4 4 2 6 6" xfId="21144"/>
    <cellStyle name="Normal 3 4 4 2 6 7" xfId="21145"/>
    <cellStyle name="Normal 3 4 4 2 6 8" xfId="21146"/>
    <cellStyle name="Normal 3 4 4 2 7" xfId="21147"/>
    <cellStyle name="Normal 3 4 4 2 7 2" xfId="21148"/>
    <cellStyle name="Normal 3 4 4 2 7 3" xfId="21149"/>
    <cellStyle name="Normal 3 4 4 2 7 4" xfId="21150"/>
    <cellStyle name="Normal 3 4 4 2 7 5" xfId="21151"/>
    <cellStyle name="Normal 3 4 4 2 7 6" xfId="21152"/>
    <cellStyle name="Normal 3 4 4 2 8" xfId="21153"/>
    <cellStyle name="Normal 3 4 4 2 9" xfId="21154"/>
    <cellStyle name="Normal 3 4 4 3" xfId="21155"/>
    <cellStyle name="Normal 3 4 4 3 2" xfId="21156"/>
    <cellStyle name="Normal 3 4 4 3 2 2" xfId="21157"/>
    <cellStyle name="Normal 3 4 4 3 2 2 2" xfId="21158"/>
    <cellStyle name="Normal 3 4 4 3 2 2 3" xfId="21159"/>
    <cellStyle name="Normal 3 4 4 3 2 2 4" xfId="21160"/>
    <cellStyle name="Normal 3 4 4 3 2 2 5" xfId="21161"/>
    <cellStyle name="Normal 3 4 4 3 2 2 6" xfId="21162"/>
    <cellStyle name="Normal 3 4 4 3 2 3" xfId="21163"/>
    <cellStyle name="Normal 3 4 4 3 2 3 2" xfId="21164"/>
    <cellStyle name="Normal 3 4 4 3 2 4" xfId="21165"/>
    <cellStyle name="Normal 3 4 4 3 2 5" xfId="21166"/>
    <cellStyle name="Normal 3 4 4 3 2 6" xfId="21167"/>
    <cellStyle name="Normal 3 4 4 3 2 7" xfId="21168"/>
    <cellStyle name="Normal 3 4 4 3 2 8" xfId="21169"/>
    <cellStyle name="Normal 3 4 4 3 3" xfId="21170"/>
    <cellStyle name="Normal 3 4 4 3 3 2" xfId="21171"/>
    <cellStyle name="Normal 3 4 4 3 3 3" xfId="21172"/>
    <cellStyle name="Normal 3 4 4 3 3 4" xfId="21173"/>
    <cellStyle name="Normal 3 4 4 3 3 5" xfId="21174"/>
    <cellStyle name="Normal 3 4 4 3 3 6" xfId="21175"/>
    <cellStyle name="Normal 3 4 4 3 4" xfId="21176"/>
    <cellStyle name="Normal 3 4 4 3 5" xfId="21177"/>
    <cellStyle name="Normal 3 4 4 3 6" xfId="21178"/>
    <cellStyle name="Normal 3 4 4 3 7" xfId="21179"/>
    <cellStyle name="Normal 3 4 4 3 8" xfId="21180"/>
    <cellStyle name="Normal 3 4 4 4" xfId="21181"/>
    <cellStyle name="Normal 3 4 4 4 2" xfId="21182"/>
    <cellStyle name="Normal 3 4 4 4 2 2" xfId="21183"/>
    <cellStyle name="Normal 3 4 4 4 2 2 2" xfId="21184"/>
    <cellStyle name="Normal 3 4 4 4 2 2 3" xfId="21185"/>
    <cellStyle name="Normal 3 4 4 4 2 2 4" xfId="21186"/>
    <cellStyle name="Normal 3 4 4 4 2 2 5" xfId="21187"/>
    <cellStyle name="Normal 3 4 4 4 2 2 6" xfId="21188"/>
    <cellStyle name="Normal 3 4 4 4 2 3" xfId="21189"/>
    <cellStyle name="Normal 3 4 4 4 2 3 2" xfId="21190"/>
    <cellStyle name="Normal 3 4 4 4 2 4" xfId="21191"/>
    <cellStyle name="Normal 3 4 4 4 2 5" xfId="21192"/>
    <cellStyle name="Normal 3 4 4 4 2 6" xfId="21193"/>
    <cellStyle name="Normal 3 4 4 4 2 7" xfId="21194"/>
    <cellStyle name="Normal 3 4 4 4 2 8" xfId="21195"/>
    <cellStyle name="Normal 3 4 4 4 3" xfId="21196"/>
    <cellStyle name="Normal 3 4 4 4 3 2" xfId="21197"/>
    <cellStyle name="Normal 3 4 4 4 3 3" xfId="21198"/>
    <cellStyle name="Normal 3 4 4 4 3 4" xfId="21199"/>
    <cellStyle name="Normal 3 4 4 4 3 5" xfId="21200"/>
    <cellStyle name="Normal 3 4 4 4 3 6" xfId="21201"/>
    <cellStyle name="Normal 3 4 4 4 4" xfId="21202"/>
    <cellStyle name="Normal 3 4 4 4 5" xfId="21203"/>
    <cellStyle name="Normal 3 4 4 4 6" xfId="21204"/>
    <cellStyle name="Normal 3 4 4 4 7" xfId="21205"/>
    <cellStyle name="Normal 3 4 4 4 8" xfId="21206"/>
    <cellStyle name="Normal 3 4 4 5" xfId="21207"/>
    <cellStyle name="Normal 3 4 4 5 2" xfId="21208"/>
    <cellStyle name="Normal 3 4 4 5 2 2" xfId="21209"/>
    <cellStyle name="Normal 3 4 4 5 2 2 2" xfId="21210"/>
    <cellStyle name="Normal 3 4 4 5 2 2 3" xfId="21211"/>
    <cellStyle name="Normal 3 4 4 5 2 2 4" xfId="21212"/>
    <cellStyle name="Normal 3 4 4 5 2 2 5" xfId="21213"/>
    <cellStyle name="Normal 3 4 4 5 2 2 6" xfId="21214"/>
    <cellStyle name="Normal 3 4 4 5 2 3" xfId="21215"/>
    <cellStyle name="Normal 3 4 4 5 2 3 2" xfId="21216"/>
    <cellStyle name="Normal 3 4 4 5 2 4" xfId="21217"/>
    <cellStyle name="Normal 3 4 4 5 2 5" xfId="21218"/>
    <cellStyle name="Normal 3 4 4 5 2 6" xfId="21219"/>
    <cellStyle name="Normal 3 4 4 5 2 7" xfId="21220"/>
    <cellStyle name="Normal 3 4 4 5 2 8" xfId="21221"/>
    <cellStyle name="Normal 3 4 4 5 3" xfId="21222"/>
    <cellStyle name="Normal 3 4 4 5 3 2" xfId="21223"/>
    <cellStyle name="Normal 3 4 4 5 3 3" xfId="21224"/>
    <cellStyle name="Normal 3 4 4 5 3 4" xfId="21225"/>
    <cellStyle name="Normal 3 4 4 5 3 5" xfId="21226"/>
    <cellStyle name="Normal 3 4 4 5 3 6" xfId="21227"/>
    <cellStyle name="Normal 3 4 4 5 4" xfId="21228"/>
    <cellStyle name="Normal 3 4 4 5 5" xfId="21229"/>
    <cellStyle name="Normal 3 4 4 5 6" xfId="21230"/>
    <cellStyle name="Normal 3 4 4 5 7" xfId="21231"/>
    <cellStyle name="Normal 3 4 4 5 8" xfId="21232"/>
    <cellStyle name="Normal 3 4 4 6" xfId="21233"/>
    <cellStyle name="Normal 3 4 4 6 2" xfId="21234"/>
    <cellStyle name="Normal 3 4 4 6 2 2" xfId="21235"/>
    <cellStyle name="Normal 3 4 4 6 2 2 2" xfId="21236"/>
    <cellStyle name="Normal 3 4 4 6 2 2 3" xfId="21237"/>
    <cellStyle name="Normal 3 4 4 6 2 2 4" xfId="21238"/>
    <cellStyle name="Normal 3 4 4 6 2 2 5" xfId="21239"/>
    <cellStyle name="Normal 3 4 4 6 2 2 6" xfId="21240"/>
    <cellStyle name="Normal 3 4 4 6 2 3" xfId="21241"/>
    <cellStyle name="Normal 3 4 4 6 2 3 2" xfId="21242"/>
    <cellStyle name="Normal 3 4 4 6 2 4" xfId="21243"/>
    <cellStyle name="Normal 3 4 4 6 2 5" xfId="21244"/>
    <cellStyle name="Normal 3 4 4 6 2 6" xfId="21245"/>
    <cellStyle name="Normal 3 4 4 6 2 7" xfId="21246"/>
    <cellStyle name="Normal 3 4 4 6 2 8" xfId="21247"/>
    <cellStyle name="Normal 3 4 4 6 3" xfId="21248"/>
    <cellStyle name="Normal 3 4 4 6 3 2" xfId="21249"/>
    <cellStyle name="Normal 3 4 4 6 3 3" xfId="21250"/>
    <cellStyle name="Normal 3 4 4 6 3 4" xfId="21251"/>
    <cellStyle name="Normal 3 4 4 6 3 5" xfId="21252"/>
    <cellStyle name="Normal 3 4 4 6 3 6" xfId="21253"/>
    <cellStyle name="Normal 3 4 4 6 4" xfId="21254"/>
    <cellStyle name="Normal 3 4 4 6 5" xfId="21255"/>
    <cellStyle name="Normal 3 4 4 6 6" xfId="21256"/>
    <cellStyle name="Normal 3 4 4 6 7" xfId="21257"/>
    <cellStyle name="Normal 3 4 4 6 8" xfId="21258"/>
    <cellStyle name="Normal 3 4 4 7" xfId="21259"/>
    <cellStyle name="Normal 3 4 4 7 2" xfId="21260"/>
    <cellStyle name="Normal 3 4 4 7 2 2" xfId="21261"/>
    <cellStyle name="Normal 3 4 4 7 2 3" xfId="21262"/>
    <cellStyle name="Normal 3 4 4 7 2 4" xfId="21263"/>
    <cellStyle name="Normal 3 4 4 7 2 5" xfId="21264"/>
    <cellStyle name="Normal 3 4 4 7 2 6" xfId="21265"/>
    <cellStyle name="Normal 3 4 4 7 3" xfId="21266"/>
    <cellStyle name="Normal 3 4 4 7 3 2" xfId="21267"/>
    <cellStyle name="Normal 3 4 4 7 4" xfId="21268"/>
    <cellStyle name="Normal 3 4 4 7 5" xfId="21269"/>
    <cellStyle name="Normal 3 4 4 7 6" xfId="21270"/>
    <cellStyle name="Normal 3 4 4 7 7" xfId="21271"/>
    <cellStyle name="Normal 3 4 4 7 8" xfId="21272"/>
    <cellStyle name="Normal 3 4 4 8" xfId="21273"/>
    <cellStyle name="Normal 3 4 4 8 2" xfId="21274"/>
    <cellStyle name="Normal 3 4 4 8 3" xfId="21275"/>
    <cellStyle name="Normal 3 4 4 8 4" xfId="21276"/>
    <cellStyle name="Normal 3 4 4 8 5" xfId="21277"/>
    <cellStyle name="Normal 3 4 4 8 6" xfId="21278"/>
    <cellStyle name="Normal 3 4 4 9" xfId="21279"/>
    <cellStyle name="Normal 3 4 5" xfId="21280"/>
    <cellStyle name="Normal 3 4 5 10" xfId="21281"/>
    <cellStyle name="Normal 3 4 5 11" xfId="21282"/>
    <cellStyle name="Normal 3 4 5 12" xfId="21283"/>
    <cellStyle name="Normal 3 4 5 13" xfId="21284"/>
    <cellStyle name="Normal 3 4 5 2" xfId="21285"/>
    <cellStyle name="Normal 3 4 5 2 10" xfId="21286"/>
    <cellStyle name="Normal 3 4 5 2 11" xfId="21287"/>
    <cellStyle name="Normal 3 4 5 2 12" xfId="21288"/>
    <cellStyle name="Normal 3 4 5 2 2" xfId="21289"/>
    <cellStyle name="Normal 3 4 5 2 2 2" xfId="21290"/>
    <cellStyle name="Normal 3 4 5 2 2 2 2" xfId="21291"/>
    <cellStyle name="Normal 3 4 5 2 2 2 2 2" xfId="21292"/>
    <cellStyle name="Normal 3 4 5 2 2 2 2 3" xfId="21293"/>
    <cellStyle name="Normal 3 4 5 2 2 2 2 4" xfId="21294"/>
    <cellStyle name="Normal 3 4 5 2 2 2 2 5" xfId="21295"/>
    <cellStyle name="Normal 3 4 5 2 2 2 2 6" xfId="21296"/>
    <cellStyle name="Normal 3 4 5 2 2 2 3" xfId="21297"/>
    <cellStyle name="Normal 3 4 5 2 2 2 3 2" xfId="21298"/>
    <cellStyle name="Normal 3 4 5 2 2 2 4" xfId="21299"/>
    <cellStyle name="Normal 3 4 5 2 2 2 5" xfId="21300"/>
    <cellStyle name="Normal 3 4 5 2 2 2 6" xfId="21301"/>
    <cellStyle name="Normal 3 4 5 2 2 2 7" xfId="21302"/>
    <cellStyle name="Normal 3 4 5 2 2 2 8" xfId="21303"/>
    <cellStyle name="Normal 3 4 5 2 2 3" xfId="21304"/>
    <cellStyle name="Normal 3 4 5 2 2 3 2" xfId="21305"/>
    <cellStyle name="Normal 3 4 5 2 2 3 3" xfId="21306"/>
    <cellStyle name="Normal 3 4 5 2 2 3 4" xfId="21307"/>
    <cellStyle name="Normal 3 4 5 2 2 3 5" xfId="21308"/>
    <cellStyle name="Normal 3 4 5 2 2 3 6" xfId="21309"/>
    <cellStyle name="Normal 3 4 5 2 2 4" xfId="21310"/>
    <cellStyle name="Normal 3 4 5 2 2 5" xfId="21311"/>
    <cellStyle name="Normal 3 4 5 2 2 6" xfId="21312"/>
    <cellStyle name="Normal 3 4 5 2 2 7" xfId="21313"/>
    <cellStyle name="Normal 3 4 5 2 2 8" xfId="21314"/>
    <cellStyle name="Normal 3 4 5 2 3" xfId="21315"/>
    <cellStyle name="Normal 3 4 5 2 3 2" xfId="21316"/>
    <cellStyle name="Normal 3 4 5 2 3 2 2" xfId="21317"/>
    <cellStyle name="Normal 3 4 5 2 3 2 2 2" xfId="21318"/>
    <cellStyle name="Normal 3 4 5 2 3 2 2 3" xfId="21319"/>
    <cellStyle name="Normal 3 4 5 2 3 2 2 4" xfId="21320"/>
    <cellStyle name="Normal 3 4 5 2 3 2 2 5" xfId="21321"/>
    <cellStyle name="Normal 3 4 5 2 3 2 2 6" xfId="21322"/>
    <cellStyle name="Normal 3 4 5 2 3 2 3" xfId="21323"/>
    <cellStyle name="Normal 3 4 5 2 3 2 3 2" xfId="21324"/>
    <cellStyle name="Normal 3 4 5 2 3 2 4" xfId="21325"/>
    <cellStyle name="Normal 3 4 5 2 3 2 5" xfId="21326"/>
    <cellStyle name="Normal 3 4 5 2 3 2 6" xfId="21327"/>
    <cellStyle name="Normal 3 4 5 2 3 2 7" xfId="21328"/>
    <cellStyle name="Normal 3 4 5 2 3 2 8" xfId="21329"/>
    <cellStyle name="Normal 3 4 5 2 3 3" xfId="21330"/>
    <cellStyle name="Normal 3 4 5 2 3 3 2" xfId="21331"/>
    <cellStyle name="Normal 3 4 5 2 3 3 3" xfId="21332"/>
    <cellStyle name="Normal 3 4 5 2 3 3 4" xfId="21333"/>
    <cellStyle name="Normal 3 4 5 2 3 3 5" xfId="21334"/>
    <cellStyle name="Normal 3 4 5 2 3 3 6" xfId="21335"/>
    <cellStyle name="Normal 3 4 5 2 3 4" xfId="21336"/>
    <cellStyle name="Normal 3 4 5 2 3 5" xfId="21337"/>
    <cellStyle name="Normal 3 4 5 2 3 6" xfId="21338"/>
    <cellStyle name="Normal 3 4 5 2 3 7" xfId="21339"/>
    <cellStyle name="Normal 3 4 5 2 3 8" xfId="21340"/>
    <cellStyle name="Normal 3 4 5 2 4" xfId="21341"/>
    <cellStyle name="Normal 3 4 5 2 4 2" xfId="21342"/>
    <cellStyle name="Normal 3 4 5 2 4 2 2" xfId="21343"/>
    <cellStyle name="Normal 3 4 5 2 4 2 2 2" xfId="21344"/>
    <cellStyle name="Normal 3 4 5 2 4 2 2 3" xfId="21345"/>
    <cellStyle name="Normal 3 4 5 2 4 2 2 4" xfId="21346"/>
    <cellStyle name="Normal 3 4 5 2 4 2 2 5" xfId="21347"/>
    <cellStyle name="Normal 3 4 5 2 4 2 2 6" xfId="21348"/>
    <cellStyle name="Normal 3 4 5 2 4 2 3" xfId="21349"/>
    <cellStyle name="Normal 3 4 5 2 4 2 3 2" xfId="21350"/>
    <cellStyle name="Normal 3 4 5 2 4 2 4" xfId="21351"/>
    <cellStyle name="Normal 3 4 5 2 4 2 5" xfId="21352"/>
    <cellStyle name="Normal 3 4 5 2 4 2 6" xfId="21353"/>
    <cellStyle name="Normal 3 4 5 2 4 2 7" xfId="21354"/>
    <cellStyle name="Normal 3 4 5 2 4 2 8" xfId="21355"/>
    <cellStyle name="Normal 3 4 5 2 4 3" xfId="21356"/>
    <cellStyle name="Normal 3 4 5 2 4 3 2" xfId="21357"/>
    <cellStyle name="Normal 3 4 5 2 4 3 3" xfId="21358"/>
    <cellStyle name="Normal 3 4 5 2 4 3 4" xfId="21359"/>
    <cellStyle name="Normal 3 4 5 2 4 3 5" xfId="21360"/>
    <cellStyle name="Normal 3 4 5 2 4 3 6" xfId="21361"/>
    <cellStyle name="Normal 3 4 5 2 4 4" xfId="21362"/>
    <cellStyle name="Normal 3 4 5 2 4 5" xfId="21363"/>
    <cellStyle name="Normal 3 4 5 2 4 6" xfId="21364"/>
    <cellStyle name="Normal 3 4 5 2 4 7" xfId="21365"/>
    <cellStyle name="Normal 3 4 5 2 4 8" xfId="21366"/>
    <cellStyle name="Normal 3 4 5 2 5" xfId="21367"/>
    <cellStyle name="Normal 3 4 5 2 5 2" xfId="21368"/>
    <cellStyle name="Normal 3 4 5 2 5 2 2" xfId="21369"/>
    <cellStyle name="Normal 3 4 5 2 5 2 2 2" xfId="21370"/>
    <cellStyle name="Normal 3 4 5 2 5 2 2 3" xfId="21371"/>
    <cellStyle name="Normal 3 4 5 2 5 2 2 4" xfId="21372"/>
    <cellStyle name="Normal 3 4 5 2 5 2 2 5" xfId="21373"/>
    <cellStyle name="Normal 3 4 5 2 5 2 2 6" xfId="21374"/>
    <cellStyle name="Normal 3 4 5 2 5 2 3" xfId="21375"/>
    <cellStyle name="Normal 3 4 5 2 5 2 3 2" xfId="21376"/>
    <cellStyle name="Normal 3 4 5 2 5 2 4" xfId="21377"/>
    <cellStyle name="Normal 3 4 5 2 5 2 5" xfId="21378"/>
    <cellStyle name="Normal 3 4 5 2 5 2 6" xfId="21379"/>
    <cellStyle name="Normal 3 4 5 2 5 2 7" xfId="21380"/>
    <cellStyle name="Normal 3 4 5 2 5 2 8" xfId="21381"/>
    <cellStyle name="Normal 3 4 5 2 5 3" xfId="21382"/>
    <cellStyle name="Normal 3 4 5 2 5 3 2" xfId="21383"/>
    <cellStyle name="Normal 3 4 5 2 5 3 3" xfId="21384"/>
    <cellStyle name="Normal 3 4 5 2 5 3 4" xfId="21385"/>
    <cellStyle name="Normal 3 4 5 2 5 3 5" xfId="21386"/>
    <cellStyle name="Normal 3 4 5 2 5 3 6" xfId="21387"/>
    <cellStyle name="Normal 3 4 5 2 5 4" xfId="21388"/>
    <cellStyle name="Normal 3 4 5 2 5 5" xfId="21389"/>
    <cellStyle name="Normal 3 4 5 2 5 6" xfId="21390"/>
    <cellStyle name="Normal 3 4 5 2 5 7" xfId="21391"/>
    <cellStyle name="Normal 3 4 5 2 5 8" xfId="21392"/>
    <cellStyle name="Normal 3 4 5 2 6" xfId="21393"/>
    <cellStyle name="Normal 3 4 5 2 6 2" xfId="21394"/>
    <cellStyle name="Normal 3 4 5 2 6 2 2" xfId="21395"/>
    <cellStyle name="Normal 3 4 5 2 6 2 3" xfId="21396"/>
    <cellStyle name="Normal 3 4 5 2 6 2 4" xfId="21397"/>
    <cellStyle name="Normal 3 4 5 2 6 2 5" xfId="21398"/>
    <cellStyle name="Normal 3 4 5 2 6 2 6" xfId="21399"/>
    <cellStyle name="Normal 3 4 5 2 6 3" xfId="21400"/>
    <cellStyle name="Normal 3 4 5 2 6 3 2" xfId="21401"/>
    <cellStyle name="Normal 3 4 5 2 6 4" xfId="21402"/>
    <cellStyle name="Normal 3 4 5 2 6 5" xfId="21403"/>
    <cellStyle name="Normal 3 4 5 2 6 6" xfId="21404"/>
    <cellStyle name="Normal 3 4 5 2 6 7" xfId="21405"/>
    <cellStyle name="Normal 3 4 5 2 6 8" xfId="21406"/>
    <cellStyle name="Normal 3 4 5 2 7" xfId="21407"/>
    <cellStyle name="Normal 3 4 5 2 7 2" xfId="21408"/>
    <cellStyle name="Normal 3 4 5 2 7 3" xfId="21409"/>
    <cellStyle name="Normal 3 4 5 2 7 4" xfId="21410"/>
    <cellStyle name="Normal 3 4 5 2 7 5" xfId="21411"/>
    <cellStyle name="Normal 3 4 5 2 7 6" xfId="21412"/>
    <cellStyle name="Normal 3 4 5 2 8" xfId="21413"/>
    <cellStyle name="Normal 3 4 5 2 9" xfId="21414"/>
    <cellStyle name="Normal 3 4 5 3" xfId="21415"/>
    <cellStyle name="Normal 3 4 5 3 2" xfId="21416"/>
    <cellStyle name="Normal 3 4 5 3 2 2" xfId="21417"/>
    <cellStyle name="Normal 3 4 5 3 2 2 2" xfId="21418"/>
    <cellStyle name="Normal 3 4 5 3 2 2 3" xfId="21419"/>
    <cellStyle name="Normal 3 4 5 3 2 2 4" xfId="21420"/>
    <cellStyle name="Normal 3 4 5 3 2 2 5" xfId="21421"/>
    <cellStyle name="Normal 3 4 5 3 2 2 6" xfId="21422"/>
    <cellStyle name="Normal 3 4 5 3 2 3" xfId="21423"/>
    <cellStyle name="Normal 3 4 5 3 2 3 2" xfId="21424"/>
    <cellStyle name="Normal 3 4 5 3 2 4" xfId="21425"/>
    <cellStyle name="Normal 3 4 5 3 2 5" xfId="21426"/>
    <cellStyle name="Normal 3 4 5 3 2 6" xfId="21427"/>
    <cellStyle name="Normal 3 4 5 3 2 7" xfId="21428"/>
    <cellStyle name="Normal 3 4 5 3 2 8" xfId="21429"/>
    <cellStyle name="Normal 3 4 5 3 3" xfId="21430"/>
    <cellStyle name="Normal 3 4 5 3 3 2" xfId="21431"/>
    <cellStyle name="Normal 3 4 5 3 3 3" xfId="21432"/>
    <cellStyle name="Normal 3 4 5 3 3 4" xfId="21433"/>
    <cellStyle name="Normal 3 4 5 3 3 5" xfId="21434"/>
    <cellStyle name="Normal 3 4 5 3 3 6" xfId="21435"/>
    <cellStyle name="Normal 3 4 5 3 4" xfId="21436"/>
    <cellStyle name="Normal 3 4 5 3 5" xfId="21437"/>
    <cellStyle name="Normal 3 4 5 3 6" xfId="21438"/>
    <cellStyle name="Normal 3 4 5 3 7" xfId="21439"/>
    <cellStyle name="Normal 3 4 5 3 8" xfId="21440"/>
    <cellStyle name="Normal 3 4 5 4" xfId="21441"/>
    <cellStyle name="Normal 3 4 5 4 2" xfId="21442"/>
    <cellStyle name="Normal 3 4 5 4 2 2" xfId="21443"/>
    <cellStyle name="Normal 3 4 5 4 2 2 2" xfId="21444"/>
    <cellStyle name="Normal 3 4 5 4 2 2 3" xfId="21445"/>
    <cellStyle name="Normal 3 4 5 4 2 2 4" xfId="21446"/>
    <cellStyle name="Normal 3 4 5 4 2 2 5" xfId="21447"/>
    <cellStyle name="Normal 3 4 5 4 2 2 6" xfId="21448"/>
    <cellStyle name="Normal 3 4 5 4 2 3" xfId="21449"/>
    <cellStyle name="Normal 3 4 5 4 2 3 2" xfId="21450"/>
    <cellStyle name="Normal 3 4 5 4 2 4" xfId="21451"/>
    <cellStyle name="Normal 3 4 5 4 2 5" xfId="21452"/>
    <cellStyle name="Normal 3 4 5 4 2 6" xfId="21453"/>
    <cellStyle name="Normal 3 4 5 4 2 7" xfId="21454"/>
    <cellStyle name="Normal 3 4 5 4 2 8" xfId="21455"/>
    <cellStyle name="Normal 3 4 5 4 3" xfId="21456"/>
    <cellStyle name="Normal 3 4 5 4 3 2" xfId="21457"/>
    <cellStyle name="Normal 3 4 5 4 3 3" xfId="21458"/>
    <cellStyle name="Normal 3 4 5 4 3 4" xfId="21459"/>
    <cellStyle name="Normal 3 4 5 4 3 5" xfId="21460"/>
    <cellStyle name="Normal 3 4 5 4 3 6" xfId="21461"/>
    <cellStyle name="Normal 3 4 5 4 4" xfId="21462"/>
    <cellStyle name="Normal 3 4 5 4 5" xfId="21463"/>
    <cellStyle name="Normal 3 4 5 4 6" xfId="21464"/>
    <cellStyle name="Normal 3 4 5 4 7" xfId="21465"/>
    <cellStyle name="Normal 3 4 5 4 8" xfId="21466"/>
    <cellStyle name="Normal 3 4 5 5" xfId="21467"/>
    <cellStyle name="Normal 3 4 5 5 2" xfId="21468"/>
    <cellStyle name="Normal 3 4 5 5 2 2" xfId="21469"/>
    <cellStyle name="Normal 3 4 5 5 2 2 2" xfId="21470"/>
    <cellStyle name="Normal 3 4 5 5 2 2 3" xfId="21471"/>
    <cellStyle name="Normal 3 4 5 5 2 2 4" xfId="21472"/>
    <cellStyle name="Normal 3 4 5 5 2 2 5" xfId="21473"/>
    <cellStyle name="Normal 3 4 5 5 2 2 6" xfId="21474"/>
    <cellStyle name="Normal 3 4 5 5 2 3" xfId="21475"/>
    <cellStyle name="Normal 3 4 5 5 2 3 2" xfId="21476"/>
    <cellStyle name="Normal 3 4 5 5 2 4" xfId="21477"/>
    <cellStyle name="Normal 3 4 5 5 2 5" xfId="21478"/>
    <cellStyle name="Normal 3 4 5 5 2 6" xfId="21479"/>
    <cellStyle name="Normal 3 4 5 5 2 7" xfId="21480"/>
    <cellStyle name="Normal 3 4 5 5 2 8" xfId="21481"/>
    <cellStyle name="Normal 3 4 5 5 3" xfId="21482"/>
    <cellStyle name="Normal 3 4 5 5 3 2" xfId="21483"/>
    <cellStyle name="Normal 3 4 5 5 3 3" xfId="21484"/>
    <cellStyle name="Normal 3 4 5 5 3 4" xfId="21485"/>
    <cellStyle name="Normal 3 4 5 5 3 5" xfId="21486"/>
    <cellStyle name="Normal 3 4 5 5 3 6" xfId="21487"/>
    <cellStyle name="Normal 3 4 5 5 4" xfId="21488"/>
    <cellStyle name="Normal 3 4 5 5 5" xfId="21489"/>
    <cellStyle name="Normal 3 4 5 5 6" xfId="21490"/>
    <cellStyle name="Normal 3 4 5 5 7" xfId="21491"/>
    <cellStyle name="Normal 3 4 5 5 8" xfId="21492"/>
    <cellStyle name="Normal 3 4 5 6" xfId="21493"/>
    <cellStyle name="Normal 3 4 5 6 2" xfId="21494"/>
    <cellStyle name="Normal 3 4 5 6 2 2" xfId="21495"/>
    <cellStyle name="Normal 3 4 5 6 2 2 2" xfId="21496"/>
    <cellStyle name="Normal 3 4 5 6 2 2 3" xfId="21497"/>
    <cellStyle name="Normal 3 4 5 6 2 2 4" xfId="21498"/>
    <cellStyle name="Normal 3 4 5 6 2 2 5" xfId="21499"/>
    <cellStyle name="Normal 3 4 5 6 2 2 6" xfId="21500"/>
    <cellStyle name="Normal 3 4 5 6 2 3" xfId="21501"/>
    <cellStyle name="Normal 3 4 5 6 2 3 2" xfId="21502"/>
    <cellStyle name="Normal 3 4 5 6 2 4" xfId="21503"/>
    <cellStyle name="Normal 3 4 5 6 2 5" xfId="21504"/>
    <cellStyle name="Normal 3 4 5 6 2 6" xfId="21505"/>
    <cellStyle name="Normal 3 4 5 6 2 7" xfId="21506"/>
    <cellStyle name="Normal 3 4 5 6 2 8" xfId="21507"/>
    <cellStyle name="Normal 3 4 5 6 3" xfId="21508"/>
    <cellStyle name="Normal 3 4 5 6 3 2" xfId="21509"/>
    <cellStyle name="Normal 3 4 5 6 3 3" xfId="21510"/>
    <cellStyle name="Normal 3 4 5 6 3 4" xfId="21511"/>
    <cellStyle name="Normal 3 4 5 6 3 5" xfId="21512"/>
    <cellStyle name="Normal 3 4 5 6 3 6" xfId="21513"/>
    <cellStyle name="Normal 3 4 5 6 4" xfId="21514"/>
    <cellStyle name="Normal 3 4 5 6 5" xfId="21515"/>
    <cellStyle name="Normal 3 4 5 6 6" xfId="21516"/>
    <cellStyle name="Normal 3 4 5 6 7" xfId="21517"/>
    <cellStyle name="Normal 3 4 5 6 8" xfId="21518"/>
    <cellStyle name="Normal 3 4 5 7" xfId="21519"/>
    <cellStyle name="Normal 3 4 5 7 2" xfId="21520"/>
    <cellStyle name="Normal 3 4 5 7 2 2" xfId="21521"/>
    <cellStyle name="Normal 3 4 5 7 2 3" xfId="21522"/>
    <cellStyle name="Normal 3 4 5 7 2 4" xfId="21523"/>
    <cellStyle name="Normal 3 4 5 7 2 5" xfId="21524"/>
    <cellStyle name="Normal 3 4 5 7 2 6" xfId="21525"/>
    <cellStyle name="Normal 3 4 5 7 3" xfId="21526"/>
    <cellStyle name="Normal 3 4 5 7 3 2" xfId="21527"/>
    <cellStyle name="Normal 3 4 5 7 4" xfId="21528"/>
    <cellStyle name="Normal 3 4 5 7 5" xfId="21529"/>
    <cellStyle name="Normal 3 4 5 7 6" xfId="21530"/>
    <cellStyle name="Normal 3 4 5 7 7" xfId="21531"/>
    <cellStyle name="Normal 3 4 5 7 8" xfId="21532"/>
    <cellStyle name="Normal 3 4 5 8" xfId="21533"/>
    <cellStyle name="Normal 3 4 5 8 2" xfId="21534"/>
    <cellStyle name="Normal 3 4 5 8 3" xfId="21535"/>
    <cellStyle name="Normal 3 4 5 8 4" xfId="21536"/>
    <cellStyle name="Normal 3 4 5 8 5" xfId="21537"/>
    <cellStyle name="Normal 3 4 5 8 6" xfId="21538"/>
    <cellStyle name="Normal 3 4 5 9" xfId="21539"/>
    <cellStyle name="Normal 3 4 6" xfId="21540"/>
    <cellStyle name="Normal 3 4 6 10" xfId="21541"/>
    <cellStyle name="Normal 3 4 6 11" xfId="21542"/>
    <cellStyle name="Normal 3 4 6 12" xfId="21543"/>
    <cellStyle name="Normal 3 4 6 2" xfId="21544"/>
    <cellStyle name="Normal 3 4 6 2 2" xfId="21545"/>
    <cellStyle name="Normal 3 4 6 2 2 2" xfId="21546"/>
    <cellStyle name="Normal 3 4 6 2 2 2 2" xfId="21547"/>
    <cellStyle name="Normal 3 4 6 2 2 2 3" xfId="21548"/>
    <cellStyle name="Normal 3 4 6 2 2 2 4" xfId="21549"/>
    <cellStyle name="Normal 3 4 6 2 2 2 5" xfId="21550"/>
    <cellStyle name="Normal 3 4 6 2 2 2 6" xfId="21551"/>
    <cellStyle name="Normal 3 4 6 2 2 3" xfId="21552"/>
    <cellStyle name="Normal 3 4 6 2 2 3 2" xfId="21553"/>
    <cellStyle name="Normal 3 4 6 2 2 4" xfId="21554"/>
    <cellStyle name="Normal 3 4 6 2 2 5" xfId="21555"/>
    <cellStyle name="Normal 3 4 6 2 2 6" xfId="21556"/>
    <cellStyle name="Normal 3 4 6 2 2 7" xfId="21557"/>
    <cellStyle name="Normal 3 4 6 2 2 8" xfId="21558"/>
    <cellStyle name="Normal 3 4 6 2 3" xfId="21559"/>
    <cellStyle name="Normal 3 4 6 2 3 2" xfId="21560"/>
    <cellStyle name="Normal 3 4 6 2 3 3" xfId="21561"/>
    <cellStyle name="Normal 3 4 6 2 3 4" xfId="21562"/>
    <cellStyle name="Normal 3 4 6 2 3 5" xfId="21563"/>
    <cellStyle name="Normal 3 4 6 2 3 6" xfId="21564"/>
    <cellStyle name="Normal 3 4 6 2 4" xfId="21565"/>
    <cellStyle name="Normal 3 4 6 2 5" xfId="21566"/>
    <cellStyle name="Normal 3 4 6 2 6" xfId="21567"/>
    <cellStyle name="Normal 3 4 6 2 7" xfId="21568"/>
    <cellStyle name="Normal 3 4 6 2 8" xfId="21569"/>
    <cellStyle name="Normal 3 4 6 3" xfId="21570"/>
    <cellStyle name="Normal 3 4 6 3 2" xfId="21571"/>
    <cellStyle name="Normal 3 4 6 3 2 2" xfId="21572"/>
    <cellStyle name="Normal 3 4 6 3 2 2 2" xfId="21573"/>
    <cellStyle name="Normal 3 4 6 3 2 2 3" xfId="21574"/>
    <cellStyle name="Normal 3 4 6 3 2 2 4" xfId="21575"/>
    <cellStyle name="Normal 3 4 6 3 2 2 5" xfId="21576"/>
    <cellStyle name="Normal 3 4 6 3 2 2 6" xfId="21577"/>
    <cellStyle name="Normal 3 4 6 3 2 3" xfId="21578"/>
    <cellStyle name="Normal 3 4 6 3 2 3 2" xfId="21579"/>
    <cellStyle name="Normal 3 4 6 3 2 4" xfId="21580"/>
    <cellStyle name="Normal 3 4 6 3 2 5" xfId="21581"/>
    <cellStyle name="Normal 3 4 6 3 2 6" xfId="21582"/>
    <cellStyle name="Normal 3 4 6 3 2 7" xfId="21583"/>
    <cellStyle name="Normal 3 4 6 3 2 8" xfId="21584"/>
    <cellStyle name="Normal 3 4 6 3 3" xfId="21585"/>
    <cellStyle name="Normal 3 4 6 3 3 2" xfId="21586"/>
    <cellStyle name="Normal 3 4 6 3 3 3" xfId="21587"/>
    <cellStyle name="Normal 3 4 6 3 3 4" xfId="21588"/>
    <cellStyle name="Normal 3 4 6 3 3 5" xfId="21589"/>
    <cellStyle name="Normal 3 4 6 3 3 6" xfId="21590"/>
    <cellStyle name="Normal 3 4 6 3 4" xfId="21591"/>
    <cellStyle name="Normal 3 4 6 3 5" xfId="21592"/>
    <cellStyle name="Normal 3 4 6 3 6" xfId="21593"/>
    <cellStyle name="Normal 3 4 6 3 7" xfId="21594"/>
    <cellStyle name="Normal 3 4 6 3 8" xfId="21595"/>
    <cellStyle name="Normal 3 4 6 4" xfId="21596"/>
    <cellStyle name="Normal 3 4 6 4 2" xfId="21597"/>
    <cellStyle name="Normal 3 4 6 4 2 2" xfId="21598"/>
    <cellStyle name="Normal 3 4 6 4 2 2 2" xfId="21599"/>
    <cellStyle name="Normal 3 4 6 4 2 2 3" xfId="21600"/>
    <cellStyle name="Normal 3 4 6 4 2 2 4" xfId="21601"/>
    <cellStyle name="Normal 3 4 6 4 2 2 5" xfId="21602"/>
    <cellStyle name="Normal 3 4 6 4 2 2 6" xfId="21603"/>
    <cellStyle name="Normal 3 4 6 4 2 3" xfId="21604"/>
    <cellStyle name="Normal 3 4 6 4 2 3 2" xfId="21605"/>
    <cellStyle name="Normal 3 4 6 4 2 4" xfId="21606"/>
    <cellStyle name="Normal 3 4 6 4 2 5" xfId="21607"/>
    <cellStyle name="Normal 3 4 6 4 2 6" xfId="21608"/>
    <cellStyle name="Normal 3 4 6 4 2 7" xfId="21609"/>
    <cellStyle name="Normal 3 4 6 4 2 8" xfId="21610"/>
    <cellStyle name="Normal 3 4 6 4 3" xfId="21611"/>
    <cellStyle name="Normal 3 4 6 4 3 2" xfId="21612"/>
    <cellStyle name="Normal 3 4 6 4 3 3" xfId="21613"/>
    <cellStyle name="Normal 3 4 6 4 3 4" xfId="21614"/>
    <cellStyle name="Normal 3 4 6 4 3 5" xfId="21615"/>
    <cellStyle name="Normal 3 4 6 4 3 6" xfId="21616"/>
    <cellStyle name="Normal 3 4 6 4 4" xfId="21617"/>
    <cellStyle name="Normal 3 4 6 4 5" xfId="21618"/>
    <cellStyle name="Normal 3 4 6 4 6" xfId="21619"/>
    <cellStyle name="Normal 3 4 6 4 7" xfId="21620"/>
    <cellStyle name="Normal 3 4 6 4 8" xfId="21621"/>
    <cellStyle name="Normal 3 4 6 5" xfId="21622"/>
    <cellStyle name="Normal 3 4 6 5 2" xfId="21623"/>
    <cellStyle name="Normal 3 4 6 5 2 2" xfId="21624"/>
    <cellStyle name="Normal 3 4 6 5 2 2 2" xfId="21625"/>
    <cellStyle name="Normal 3 4 6 5 2 2 3" xfId="21626"/>
    <cellStyle name="Normal 3 4 6 5 2 2 4" xfId="21627"/>
    <cellStyle name="Normal 3 4 6 5 2 2 5" xfId="21628"/>
    <cellStyle name="Normal 3 4 6 5 2 2 6" xfId="21629"/>
    <cellStyle name="Normal 3 4 6 5 2 3" xfId="21630"/>
    <cellStyle name="Normal 3 4 6 5 2 3 2" xfId="21631"/>
    <cellStyle name="Normal 3 4 6 5 2 4" xfId="21632"/>
    <cellStyle name="Normal 3 4 6 5 2 5" xfId="21633"/>
    <cellStyle name="Normal 3 4 6 5 2 6" xfId="21634"/>
    <cellStyle name="Normal 3 4 6 5 2 7" xfId="21635"/>
    <cellStyle name="Normal 3 4 6 5 2 8" xfId="21636"/>
    <cellStyle name="Normal 3 4 6 5 3" xfId="21637"/>
    <cellStyle name="Normal 3 4 6 5 3 2" xfId="21638"/>
    <cellStyle name="Normal 3 4 6 5 3 3" xfId="21639"/>
    <cellStyle name="Normal 3 4 6 5 3 4" xfId="21640"/>
    <cellStyle name="Normal 3 4 6 5 3 5" xfId="21641"/>
    <cellStyle name="Normal 3 4 6 5 3 6" xfId="21642"/>
    <cellStyle name="Normal 3 4 6 5 4" xfId="21643"/>
    <cellStyle name="Normal 3 4 6 5 5" xfId="21644"/>
    <cellStyle name="Normal 3 4 6 5 6" xfId="21645"/>
    <cellStyle name="Normal 3 4 6 5 7" xfId="21646"/>
    <cellStyle name="Normal 3 4 6 5 8" xfId="21647"/>
    <cellStyle name="Normal 3 4 6 6" xfId="21648"/>
    <cellStyle name="Normal 3 4 6 6 2" xfId="21649"/>
    <cellStyle name="Normal 3 4 6 6 2 2" xfId="21650"/>
    <cellStyle name="Normal 3 4 6 6 2 3" xfId="21651"/>
    <cellStyle name="Normal 3 4 6 6 2 4" xfId="21652"/>
    <cellStyle name="Normal 3 4 6 6 2 5" xfId="21653"/>
    <cellStyle name="Normal 3 4 6 6 2 6" xfId="21654"/>
    <cellStyle name="Normal 3 4 6 6 3" xfId="21655"/>
    <cellStyle name="Normal 3 4 6 6 3 2" xfId="21656"/>
    <cellStyle name="Normal 3 4 6 6 4" xfId="21657"/>
    <cellStyle name="Normal 3 4 6 6 5" xfId="21658"/>
    <cellStyle name="Normal 3 4 6 6 6" xfId="21659"/>
    <cellStyle name="Normal 3 4 6 6 7" xfId="21660"/>
    <cellStyle name="Normal 3 4 6 6 8" xfId="21661"/>
    <cellStyle name="Normal 3 4 6 7" xfId="21662"/>
    <cellStyle name="Normal 3 4 6 7 2" xfId="21663"/>
    <cellStyle name="Normal 3 4 6 7 3" xfId="21664"/>
    <cellStyle name="Normal 3 4 6 7 4" xfId="21665"/>
    <cellStyle name="Normal 3 4 6 7 5" xfId="21666"/>
    <cellStyle name="Normal 3 4 6 7 6" xfId="21667"/>
    <cellStyle name="Normal 3 4 6 8" xfId="21668"/>
    <cellStyle name="Normal 3 4 6 9" xfId="21669"/>
    <cellStyle name="Normal 3 4 7" xfId="21670"/>
    <cellStyle name="Normal 3 4 7 2" xfId="21671"/>
    <cellStyle name="Normal 3 4 7 2 2" xfId="21672"/>
    <cellStyle name="Normal 3 4 7 2 2 2" xfId="21673"/>
    <cellStyle name="Normal 3 4 7 2 2 3" xfId="21674"/>
    <cellStyle name="Normal 3 4 7 2 2 4" xfId="21675"/>
    <cellStyle name="Normal 3 4 7 2 2 5" xfId="21676"/>
    <cellStyle name="Normal 3 4 7 2 2 6" xfId="21677"/>
    <cellStyle name="Normal 3 4 7 2 3" xfId="21678"/>
    <cellStyle name="Normal 3 4 7 2 3 2" xfId="21679"/>
    <cellStyle name="Normal 3 4 7 2 4" xfId="21680"/>
    <cellStyle name="Normal 3 4 7 2 5" xfId="21681"/>
    <cellStyle name="Normal 3 4 7 2 6" xfId="21682"/>
    <cellStyle name="Normal 3 4 7 2 7" xfId="21683"/>
    <cellStyle name="Normal 3 4 7 2 8" xfId="21684"/>
    <cellStyle name="Normal 3 4 7 3" xfId="21685"/>
    <cellStyle name="Normal 3 4 7 3 2" xfId="21686"/>
    <cellStyle name="Normal 3 4 7 3 3" xfId="21687"/>
    <cellStyle name="Normal 3 4 7 3 4" xfId="21688"/>
    <cellStyle name="Normal 3 4 7 3 5" xfId="21689"/>
    <cellStyle name="Normal 3 4 7 3 6" xfId="21690"/>
    <cellStyle name="Normal 3 4 7 4" xfId="21691"/>
    <cellStyle name="Normal 3 4 7 5" xfId="21692"/>
    <cellStyle name="Normal 3 4 7 6" xfId="21693"/>
    <cellStyle name="Normal 3 4 7 7" xfId="21694"/>
    <cellStyle name="Normal 3 4 7 8" xfId="21695"/>
    <cellStyle name="Normal 3 4 8" xfId="21696"/>
    <cellStyle name="Normal 3 4 8 2" xfId="21697"/>
    <cellStyle name="Normal 3 4 8 2 2" xfId="21698"/>
    <cellStyle name="Normal 3 4 8 2 2 2" xfId="21699"/>
    <cellStyle name="Normal 3 4 8 2 2 3" xfId="21700"/>
    <cellStyle name="Normal 3 4 8 2 2 4" xfId="21701"/>
    <cellStyle name="Normal 3 4 8 2 2 5" xfId="21702"/>
    <cellStyle name="Normal 3 4 8 2 2 6" xfId="21703"/>
    <cellStyle name="Normal 3 4 8 2 3" xfId="21704"/>
    <cellStyle name="Normal 3 4 8 2 3 2" xfId="21705"/>
    <cellStyle name="Normal 3 4 8 2 4" xfId="21706"/>
    <cellStyle name="Normal 3 4 8 2 5" xfId="21707"/>
    <cellStyle name="Normal 3 4 8 2 6" xfId="21708"/>
    <cellStyle name="Normal 3 4 8 2 7" xfId="21709"/>
    <cellStyle name="Normal 3 4 8 2 8" xfId="21710"/>
    <cellStyle name="Normal 3 4 8 3" xfId="21711"/>
    <cellStyle name="Normal 3 4 8 3 2" xfId="21712"/>
    <cellStyle name="Normal 3 4 8 3 3" xfId="21713"/>
    <cellStyle name="Normal 3 4 8 3 4" xfId="21714"/>
    <cellStyle name="Normal 3 4 8 3 5" xfId="21715"/>
    <cellStyle name="Normal 3 4 8 3 6" xfId="21716"/>
    <cellStyle name="Normal 3 4 8 4" xfId="21717"/>
    <cellStyle name="Normal 3 4 8 5" xfId="21718"/>
    <cellStyle name="Normal 3 4 8 6" xfId="21719"/>
    <cellStyle name="Normal 3 4 8 7" xfId="21720"/>
    <cellStyle name="Normal 3 4 8 8" xfId="21721"/>
    <cellStyle name="Normal 3 4 9" xfId="21722"/>
    <cellStyle name="Normal 3 4 9 2" xfId="21723"/>
    <cellStyle name="Normal 3 4 9 2 2" xfId="21724"/>
    <cellStyle name="Normal 3 4 9 2 2 2" xfId="21725"/>
    <cellStyle name="Normal 3 4 9 2 2 3" xfId="21726"/>
    <cellStyle name="Normal 3 4 9 2 2 4" xfId="21727"/>
    <cellStyle name="Normal 3 4 9 2 2 5" xfId="21728"/>
    <cellStyle name="Normal 3 4 9 2 2 6" xfId="21729"/>
    <cellStyle name="Normal 3 4 9 2 3" xfId="21730"/>
    <cellStyle name="Normal 3 4 9 2 3 2" xfId="21731"/>
    <cellStyle name="Normal 3 4 9 2 4" xfId="21732"/>
    <cellStyle name="Normal 3 4 9 2 5" xfId="21733"/>
    <cellStyle name="Normal 3 4 9 2 6" xfId="21734"/>
    <cellStyle name="Normal 3 4 9 2 7" xfId="21735"/>
    <cellStyle name="Normal 3 4 9 2 8" xfId="21736"/>
    <cellStyle name="Normal 3 4 9 3" xfId="21737"/>
    <cellStyle name="Normal 3 4 9 3 2" xfId="21738"/>
    <cellStyle name="Normal 3 4 9 3 3" xfId="21739"/>
    <cellStyle name="Normal 3 4 9 3 4" xfId="21740"/>
    <cellStyle name="Normal 3 4 9 3 5" xfId="21741"/>
    <cellStyle name="Normal 3 4 9 3 6" xfId="21742"/>
    <cellStyle name="Normal 3 4 9 4" xfId="21743"/>
    <cellStyle name="Normal 3 4 9 5" xfId="21744"/>
    <cellStyle name="Normal 3 4 9 6" xfId="21745"/>
    <cellStyle name="Normal 3 4 9 7" xfId="21746"/>
    <cellStyle name="Normal 3 4 9 8" xfId="21747"/>
    <cellStyle name="Normal 3 5" xfId="21748"/>
    <cellStyle name="Normal 3 5 2" xfId="21749"/>
    <cellStyle name="Normal 3 5 2 2" xfId="21750"/>
    <cellStyle name="Normal 3 5 2 2 2" xfId="21751"/>
    <cellStyle name="Normal 3 5 2 3" xfId="21752"/>
    <cellStyle name="Normal 3 5 2 3 2" xfId="21753"/>
    <cellStyle name="Normal 3 5 2 4" xfId="21754"/>
    <cellStyle name="Normal 3 5 2 5" xfId="21755"/>
    <cellStyle name="Normal 3 5 2 6" xfId="21756"/>
    <cellStyle name="Normal 3 5 2 7" xfId="21757"/>
    <cellStyle name="Normal 3 5 2 8" xfId="21758"/>
    <cellStyle name="Normal 3 5 3" xfId="21759"/>
    <cellStyle name="Normal 3 6" xfId="21760"/>
    <cellStyle name="Normal 3 6 2" xfId="21761"/>
    <cellStyle name="Normal 3 6 2 2" xfId="21762"/>
    <cellStyle name="Normal 3 6 3" xfId="21763"/>
    <cellStyle name="Normal 3 6 3 2" xfId="21764"/>
    <cellStyle name="Normal 3 6 4" xfId="21765"/>
    <cellStyle name="Normal 3 6 5" xfId="21766"/>
    <cellStyle name="Normal 3 6 6" xfId="21767"/>
    <cellStyle name="Normal 3 6 7" xfId="21768"/>
    <cellStyle name="Normal 3 6 8" xfId="21769"/>
    <cellStyle name="Normal 3 7" xfId="21770"/>
    <cellStyle name="Normal 3 7 2" xfId="21771"/>
    <cellStyle name="Normal 3 7 3" xfId="21772"/>
    <cellStyle name="Normal 3 7 4" xfId="21773"/>
    <cellStyle name="Normal 3 8" xfId="21774"/>
    <cellStyle name="Normal 3 8 2" xfId="21775"/>
    <cellStyle name="Normal 3 9" xfId="21776"/>
    <cellStyle name="Normal 3 9 2" xfId="21777"/>
    <cellStyle name="Normal 4" xfId="276"/>
    <cellStyle name="Normal 4 2" xfId="21779"/>
    <cellStyle name="Normal 4 2 2" xfId="21780"/>
    <cellStyle name="Normal 4 2 2 2" xfId="21781"/>
    <cellStyle name="Normal 4 2 2 3" xfId="21782"/>
    <cellStyle name="Normal 4 2 2 3 2" xfId="21783"/>
    <cellStyle name="Normal 4 2 2 4" xfId="21784"/>
    <cellStyle name="Normal 4 2 2 5" xfId="21785"/>
    <cellStyle name="Normal 4 2 2 6" xfId="21786"/>
    <cellStyle name="Normal 4 2 2 7" xfId="21787"/>
    <cellStyle name="Normal 4 2 2 8" xfId="21788"/>
    <cellStyle name="Normal 4 3" xfId="21789"/>
    <cellStyle name="Normal 4 3 2" xfId="21790"/>
    <cellStyle name="Normal 4 3 3" xfId="21791"/>
    <cellStyle name="Normal 4 3 3 2" xfId="21792"/>
    <cellStyle name="Normal 4 3 4" xfId="21793"/>
    <cellStyle name="Normal 4 3 5" xfId="21794"/>
    <cellStyle name="Normal 4 3 6" xfId="21795"/>
    <cellStyle name="Normal 4 3 7" xfId="21796"/>
    <cellStyle name="Normal 4 3 8" xfId="21797"/>
    <cellStyle name="Normal 4 4" xfId="21798"/>
    <cellStyle name="Normal 4 4 2" xfId="21799"/>
    <cellStyle name="Normal 4 4 3" xfId="21800"/>
    <cellStyle name="Normal 4 4 4" xfId="21801"/>
    <cellStyle name="Normal 4 5" xfId="21802"/>
    <cellStyle name="Normal 4 6" xfId="21803"/>
    <cellStyle name="Normal 4 7" xfId="21804"/>
    <cellStyle name="Normal 4 8" xfId="21778"/>
    <cellStyle name="Normal 5" xfId="277"/>
    <cellStyle name="Normal 5 2" xfId="278"/>
    <cellStyle name="Normal 5 2 2" xfId="21805"/>
    <cellStyle name="Normal 5 2 2 2" xfId="21806"/>
    <cellStyle name="Normal 5 2 3" xfId="21807"/>
    <cellStyle name="Normal 5 2 3 2" xfId="21808"/>
    <cellStyle name="Normal 5 2 4" xfId="21809"/>
    <cellStyle name="Normal 5 2 5" xfId="21810"/>
    <cellStyle name="Normal 5 2 6" xfId="21811"/>
    <cellStyle name="Normal 5 2 7" xfId="21812"/>
    <cellStyle name="Normal 5 2 8" xfId="21813"/>
    <cellStyle name="Normal 5 3" xfId="21814"/>
    <cellStyle name="Normal 6" xfId="279"/>
    <cellStyle name="Normal 6 2" xfId="280"/>
    <cellStyle name="Normal 6 2 2" xfId="21817"/>
    <cellStyle name="Normal 6 2 3" xfId="21818"/>
    <cellStyle name="Normal 6 2 3 2" xfId="21819"/>
    <cellStyle name="Normal 6 2 4" xfId="21820"/>
    <cellStyle name="Normal 6 2 5" xfId="21821"/>
    <cellStyle name="Normal 6 2 6" xfId="21822"/>
    <cellStyle name="Normal 6 2 7" xfId="21823"/>
    <cellStyle name="Normal 6 2 8" xfId="21824"/>
    <cellStyle name="Normal 6 2 9" xfId="21816"/>
    <cellStyle name="Normal 6 3" xfId="652"/>
    <cellStyle name="Normal 6 3 2" xfId="34160"/>
    <cellStyle name="Normal 6 3 3" xfId="21815"/>
    <cellStyle name="Normal 7" xfId="21825"/>
    <cellStyle name="Normal 7 2" xfId="21826"/>
    <cellStyle name="Normal 7 2 2" xfId="21827"/>
    <cellStyle name="Normal 7 2 2 2" xfId="21828"/>
    <cellStyle name="Normal 7 2 3" xfId="21829"/>
    <cellStyle name="Normal 7 2 3 2" xfId="21830"/>
    <cellStyle name="Normal 7 2 4" xfId="21831"/>
    <cellStyle name="Normal 7 2 5" xfId="21832"/>
    <cellStyle name="Normal 7 2 6" xfId="21833"/>
    <cellStyle name="Normal 7 2 7" xfId="21834"/>
    <cellStyle name="Normal 7 2 8" xfId="21835"/>
    <cellStyle name="Normal 7 3" xfId="21836"/>
    <cellStyle name="Normal 8" xfId="21837"/>
    <cellStyle name="Normal 8 2" xfId="21838"/>
    <cellStyle name="Normal 8 2 2" xfId="21839"/>
    <cellStyle name="Normal 8 2 2 2" xfId="21840"/>
    <cellStyle name="Normal 8 2 3" xfId="21841"/>
    <cellStyle name="Normal 8 2 3 2" xfId="21842"/>
    <cellStyle name="Normal 8 2 4" xfId="21843"/>
    <cellStyle name="Normal 8 2 5" xfId="21844"/>
    <cellStyle name="Normal 8 2 6" xfId="21845"/>
    <cellStyle name="Normal 8 2 7" xfId="21846"/>
    <cellStyle name="Normal 8 2 8" xfId="21847"/>
    <cellStyle name="Normal 8 3" xfId="21848"/>
    <cellStyle name="Normal 9" xfId="21849"/>
    <cellStyle name="Normal 9 2" xfId="21850"/>
    <cellStyle name="Normal 9 2 2" xfId="21851"/>
    <cellStyle name="Normal 9 2 2 2" xfId="21852"/>
    <cellStyle name="Normal 9 2 3" xfId="21853"/>
    <cellStyle name="Normal 9 2 3 2" xfId="21854"/>
    <cellStyle name="Normal 9 2 4" xfId="21855"/>
    <cellStyle name="Normal 9 2 5" xfId="21856"/>
    <cellStyle name="Normal 9 2 6" xfId="21857"/>
    <cellStyle name="Normal 9 2 7" xfId="21858"/>
    <cellStyle name="Normal 9 2 8" xfId="21859"/>
    <cellStyle name="Normal 9 3" xfId="21860"/>
    <cellStyle name="Normale_Foglio1" xfId="21861"/>
    <cellStyle name="Normalny 2" xfId="4"/>
    <cellStyle name="Normalny 3" xfId="5"/>
    <cellStyle name="Normalny 4" xfId="6"/>
    <cellStyle name="Notas" xfId="281"/>
    <cellStyle name="Notas 10" xfId="612"/>
    <cellStyle name="Notas 10 2" xfId="34161"/>
    <cellStyle name="Notas 10 2 2" xfId="35779"/>
    <cellStyle name="Notas 10 3" xfId="35778"/>
    <cellStyle name="Notas 11" xfId="34162"/>
    <cellStyle name="Notas 11 2" xfId="34163"/>
    <cellStyle name="Notas 11 2 2" xfId="34164"/>
    <cellStyle name="Notas 11 2 2 2" xfId="35782"/>
    <cellStyle name="Notas 11 2 3" xfId="35781"/>
    <cellStyle name="Notas 11 3" xfId="34165"/>
    <cellStyle name="Notas 11 3 2" xfId="35783"/>
    <cellStyle name="Notas 11 4" xfId="35780"/>
    <cellStyle name="Notas 12" xfId="34166"/>
    <cellStyle name="Notas 12 2" xfId="34167"/>
    <cellStyle name="Notas 12 2 2" xfId="34168"/>
    <cellStyle name="Notas 12 2 2 2" xfId="35786"/>
    <cellStyle name="Notas 12 2 3" xfId="35785"/>
    <cellStyle name="Notas 12 3" xfId="34169"/>
    <cellStyle name="Notas 12 3 2" xfId="35787"/>
    <cellStyle name="Notas 12 4" xfId="35784"/>
    <cellStyle name="Notas 13" xfId="34170"/>
    <cellStyle name="Notas 13 2" xfId="34171"/>
    <cellStyle name="Notas 13 2 2" xfId="34172"/>
    <cellStyle name="Notas 13 2 2 2" xfId="35790"/>
    <cellStyle name="Notas 13 2 3" xfId="35789"/>
    <cellStyle name="Notas 13 3" xfId="34173"/>
    <cellStyle name="Notas 13 3 2" xfId="35791"/>
    <cellStyle name="Notas 13 4" xfId="35788"/>
    <cellStyle name="Notas 14" xfId="34174"/>
    <cellStyle name="Notas 14 2" xfId="34175"/>
    <cellStyle name="Notas 14 2 2" xfId="34176"/>
    <cellStyle name="Notas 14 2 2 2" xfId="35794"/>
    <cellStyle name="Notas 14 2 3" xfId="35793"/>
    <cellStyle name="Notas 14 3" xfId="34177"/>
    <cellStyle name="Notas 14 3 2" xfId="35795"/>
    <cellStyle name="Notas 14 4" xfId="35792"/>
    <cellStyle name="Notas 15" xfId="34178"/>
    <cellStyle name="Notas 15 2" xfId="34179"/>
    <cellStyle name="Notas 15 2 2" xfId="34180"/>
    <cellStyle name="Notas 15 2 2 2" xfId="35798"/>
    <cellStyle name="Notas 15 2 3" xfId="35797"/>
    <cellStyle name="Notas 15 3" xfId="35796"/>
    <cellStyle name="Notas 16" xfId="35012"/>
    <cellStyle name="Notas 17" xfId="35057"/>
    <cellStyle name="Notas 2" xfId="282"/>
    <cellStyle name="Notas 2 10" xfId="34181"/>
    <cellStyle name="Notas 2 10 2" xfId="34182"/>
    <cellStyle name="Notas 2 10 2 2" xfId="34183"/>
    <cellStyle name="Notas 2 10 2 2 2" xfId="35801"/>
    <cellStyle name="Notas 2 10 2 3" xfId="35800"/>
    <cellStyle name="Notas 2 10 3" xfId="34184"/>
    <cellStyle name="Notas 2 10 3 2" xfId="35802"/>
    <cellStyle name="Notas 2 10 4" xfId="35799"/>
    <cellStyle name="Notas 2 11" xfId="34185"/>
    <cellStyle name="Notas 2 11 2" xfId="34186"/>
    <cellStyle name="Notas 2 11 2 2" xfId="34187"/>
    <cellStyle name="Notas 2 11 2 2 2" xfId="35805"/>
    <cellStyle name="Notas 2 11 2 3" xfId="35804"/>
    <cellStyle name="Notas 2 11 3" xfId="34188"/>
    <cellStyle name="Notas 2 11 3 2" xfId="35806"/>
    <cellStyle name="Notas 2 11 4" xfId="35803"/>
    <cellStyle name="Notas 2 12" xfId="34189"/>
    <cellStyle name="Notas 2 12 2" xfId="34190"/>
    <cellStyle name="Notas 2 12 2 2" xfId="34191"/>
    <cellStyle name="Notas 2 12 2 2 2" xfId="35809"/>
    <cellStyle name="Notas 2 12 2 3" xfId="35808"/>
    <cellStyle name="Notas 2 12 3" xfId="34192"/>
    <cellStyle name="Notas 2 12 3 2" xfId="35810"/>
    <cellStyle name="Notas 2 12 4" xfId="35807"/>
    <cellStyle name="Notas 2 13" xfId="34193"/>
    <cellStyle name="Notas 2 13 2" xfId="34194"/>
    <cellStyle name="Notas 2 13 2 2" xfId="34195"/>
    <cellStyle name="Notas 2 13 2 2 2" xfId="35813"/>
    <cellStyle name="Notas 2 13 2 3" xfId="35812"/>
    <cellStyle name="Notas 2 13 3" xfId="35811"/>
    <cellStyle name="Notas 2 14" xfId="35013"/>
    <cellStyle name="Notas 2 15" xfId="35140"/>
    <cellStyle name="Notas 2 2" xfId="283"/>
    <cellStyle name="Notas 2 2 10" xfId="34196"/>
    <cellStyle name="Notas 2 2 10 2" xfId="34197"/>
    <cellStyle name="Notas 2 2 10 2 2" xfId="34198"/>
    <cellStyle name="Notas 2 2 10 2 2 2" xfId="35816"/>
    <cellStyle name="Notas 2 2 10 2 3" xfId="35815"/>
    <cellStyle name="Notas 2 2 10 3" xfId="34199"/>
    <cellStyle name="Notas 2 2 10 3 2" xfId="35817"/>
    <cellStyle name="Notas 2 2 10 4" xfId="35814"/>
    <cellStyle name="Notas 2 2 11" xfId="34200"/>
    <cellStyle name="Notas 2 2 11 2" xfId="34201"/>
    <cellStyle name="Notas 2 2 11 2 2" xfId="34202"/>
    <cellStyle name="Notas 2 2 11 2 2 2" xfId="35820"/>
    <cellStyle name="Notas 2 2 11 2 3" xfId="35819"/>
    <cellStyle name="Notas 2 2 11 3" xfId="35818"/>
    <cellStyle name="Notas 2 2 12" xfId="35032"/>
    <cellStyle name="Notas 2 2 13" xfId="34978"/>
    <cellStyle name="Notas 2 2 2" xfId="284"/>
    <cellStyle name="Notas 2 2 2 2" xfId="285"/>
    <cellStyle name="Notas 2 2 2 2 2" xfId="34203"/>
    <cellStyle name="Notas 2 2 2 2 2 2" xfId="34204"/>
    <cellStyle name="Notas 2 2 2 2 2 2 2" xfId="34205"/>
    <cellStyle name="Notas 2 2 2 2 2 2 2 2" xfId="35824"/>
    <cellStyle name="Notas 2 2 2 2 2 2 3" xfId="35823"/>
    <cellStyle name="Notas 2 2 2 2 2 3" xfId="35822"/>
    <cellStyle name="Notas 2 2 2 2 3" xfId="35821"/>
    <cellStyle name="Notas 2 2 2 3" xfId="34206"/>
    <cellStyle name="Notas 2 2 2 3 2" xfId="34207"/>
    <cellStyle name="Notas 2 2 2 3 2 2" xfId="34208"/>
    <cellStyle name="Notas 2 2 2 3 2 2 2" xfId="35827"/>
    <cellStyle name="Notas 2 2 2 3 2 3" xfId="35826"/>
    <cellStyle name="Notas 2 2 2 3 3" xfId="34209"/>
    <cellStyle name="Notas 2 2 2 3 3 2" xfId="35828"/>
    <cellStyle name="Notas 2 2 2 3 4" xfId="35825"/>
    <cellStyle name="Notas 2 2 2 4" xfId="34210"/>
    <cellStyle name="Notas 2 2 2 4 2" xfId="34211"/>
    <cellStyle name="Notas 2 2 2 4 2 2" xfId="34212"/>
    <cellStyle name="Notas 2 2 2 4 2 2 2" xfId="35831"/>
    <cellStyle name="Notas 2 2 2 4 2 3" xfId="35830"/>
    <cellStyle name="Notas 2 2 2 4 3" xfId="34213"/>
    <cellStyle name="Notas 2 2 2 4 3 2" xfId="35832"/>
    <cellStyle name="Notas 2 2 2 4 4" xfId="35829"/>
    <cellStyle name="Notas 2 2 2 5" xfId="34214"/>
    <cellStyle name="Notas 2 2 2 5 2" xfId="34215"/>
    <cellStyle name="Notas 2 2 2 5 2 2" xfId="34216"/>
    <cellStyle name="Notas 2 2 2 5 2 2 2" xfId="35835"/>
    <cellStyle name="Notas 2 2 2 5 2 3" xfId="35834"/>
    <cellStyle name="Notas 2 2 2 5 3" xfId="34217"/>
    <cellStyle name="Notas 2 2 2 5 3 2" xfId="35836"/>
    <cellStyle name="Notas 2 2 2 5 4" xfId="35833"/>
    <cellStyle name="Notas 2 2 2 6" xfId="34218"/>
    <cellStyle name="Notas 2 2 2 6 2" xfId="34219"/>
    <cellStyle name="Notas 2 2 2 6 2 2" xfId="34220"/>
    <cellStyle name="Notas 2 2 2 6 2 2 2" xfId="35839"/>
    <cellStyle name="Notas 2 2 2 6 2 3" xfId="35838"/>
    <cellStyle name="Notas 2 2 2 6 3" xfId="34221"/>
    <cellStyle name="Notas 2 2 2 6 3 2" xfId="35840"/>
    <cellStyle name="Notas 2 2 2 6 4" xfId="35837"/>
    <cellStyle name="Notas 2 2 2 7" xfId="34222"/>
    <cellStyle name="Notas 2 2 2 7 2" xfId="34223"/>
    <cellStyle name="Notas 2 2 2 7 2 2" xfId="34224"/>
    <cellStyle name="Notas 2 2 2 7 2 2 2" xfId="35843"/>
    <cellStyle name="Notas 2 2 2 7 2 3" xfId="35842"/>
    <cellStyle name="Notas 2 2 2 7 3" xfId="35841"/>
    <cellStyle name="Notas 2 2 2 8" xfId="35089"/>
    <cellStyle name="Notas 2 2 2 9" xfId="35010"/>
    <cellStyle name="Notas 2 2 3" xfId="286"/>
    <cellStyle name="Notas 2 2 3 2" xfId="679"/>
    <cellStyle name="Notas 2 2 3 2 2" xfId="34225"/>
    <cellStyle name="Notas 2 2 3 2 2 2" xfId="35846"/>
    <cellStyle name="Notas 2 2 3 2 3" xfId="35845"/>
    <cellStyle name="Notas 2 2 3 3" xfId="34226"/>
    <cellStyle name="Notas 2 2 3 3 2" xfId="34227"/>
    <cellStyle name="Notas 2 2 3 3 2 2" xfId="34228"/>
    <cellStyle name="Notas 2 2 3 3 2 2 2" xfId="35849"/>
    <cellStyle name="Notas 2 2 3 3 2 3" xfId="35848"/>
    <cellStyle name="Notas 2 2 3 3 3" xfId="35847"/>
    <cellStyle name="Notas 2 2 3 4" xfId="35844"/>
    <cellStyle name="Notas 2 2 4" xfId="287"/>
    <cellStyle name="Notas 2 2 4 2" xfId="709"/>
    <cellStyle name="Notas 2 2 4 2 2" xfId="34229"/>
    <cellStyle name="Notas 2 2 4 2 2 2" xfId="35852"/>
    <cellStyle name="Notas 2 2 4 2 3" xfId="35851"/>
    <cellStyle name="Notas 2 2 4 3" xfId="34230"/>
    <cellStyle name="Notas 2 2 4 3 2" xfId="34231"/>
    <cellStyle name="Notas 2 2 4 3 2 2" xfId="34232"/>
    <cellStyle name="Notas 2 2 4 3 2 2 2" xfId="35855"/>
    <cellStyle name="Notas 2 2 4 3 2 3" xfId="35854"/>
    <cellStyle name="Notas 2 2 4 3 3" xfId="35853"/>
    <cellStyle name="Notas 2 2 4 4" xfId="35850"/>
    <cellStyle name="Notas 2 2 5" xfId="629"/>
    <cellStyle name="Notas 2 2 5 2" xfId="703"/>
    <cellStyle name="Notas 2 2 5 2 2" xfId="34233"/>
    <cellStyle name="Notas 2 2 5 2 2 2" xfId="35858"/>
    <cellStyle name="Notas 2 2 5 2 3" xfId="35857"/>
    <cellStyle name="Notas 2 2 5 3" xfId="34234"/>
    <cellStyle name="Notas 2 2 5 3 2" xfId="35859"/>
    <cellStyle name="Notas 2 2 5 4" xfId="35856"/>
    <cellStyle name="Notas 2 2 6" xfId="621"/>
    <cellStyle name="Notas 2 2 6 2" xfId="34235"/>
    <cellStyle name="Notas 2 2 6 2 2" xfId="35861"/>
    <cellStyle name="Notas 2 2 6 3" xfId="35860"/>
    <cellStyle name="Notas 2 2 7" xfId="34236"/>
    <cellStyle name="Notas 2 2 7 2" xfId="34237"/>
    <cellStyle name="Notas 2 2 7 2 2" xfId="34238"/>
    <cellStyle name="Notas 2 2 7 2 2 2" xfId="35864"/>
    <cellStyle name="Notas 2 2 7 2 3" xfId="35863"/>
    <cellStyle name="Notas 2 2 7 3" xfId="34239"/>
    <cellStyle name="Notas 2 2 7 3 2" xfId="35865"/>
    <cellStyle name="Notas 2 2 7 4" xfId="35862"/>
    <cellStyle name="Notas 2 2 8" xfId="34240"/>
    <cellStyle name="Notas 2 2 8 2" xfId="34241"/>
    <cellStyle name="Notas 2 2 8 2 2" xfId="34242"/>
    <cellStyle name="Notas 2 2 8 2 2 2" xfId="35868"/>
    <cellStyle name="Notas 2 2 8 2 3" xfId="35867"/>
    <cellStyle name="Notas 2 2 8 3" xfId="34243"/>
    <cellStyle name="Notas 2 2 8 3 2" xfId="35869"/>
    <cellStyle name="Notas 2 2 8 4" xfId="35866"/>
    <cellStyle name="Notas 2 2 9" xfId="34244"/>
    <cellStyle name="Notas 2 2 9 2" xfId="34245"/>
    <cellStyle name="Notas 2 2 9 2 2" xfId="34246"/>
    <cellStyle name="Notas 2 2 9 2 2 2" xfId="35872"/>
    <cellStyle name="Notas 2 2 9 2 3" xfId="35871"/>
    <cellStyle name="Notas 2 2 9 3" xfId="34247"/>
    <cellStyle name="Notas 2 2 9 3 2" xfId="35873"/>
    <cellStyle name="Notas 2 2 9 4" xfId="35870"/>
    <cellStyle name="Notas 2 3" xfId="288"/>
    <cellStyle name="Notas 2 3 10" xfId="34248"/>
    <cellStyle name="Notas 2 3 10 2" xfId="34249"/>
    <cellStyle name="Notas 2 3 10 2 2" xfId="34250"/>
    <cellStyle name="Notas 2 3 10 2 2 2" xfId="35876"/>
    <cellStyle name="Notas 2 3 10 2 3" xfId="35875"/>
    <cellStyle name="Notas 2 3 10 3" xfId="34251"/>
    <cellStyle name="Notas 2 3 10 3 2" xfId="35877"/>
    <cellStyle name="Notas 2 3 10 4" xfId="35874"/>
    <cellStyle name="Notas 2 3 11" xfId="34252"/>
    <cellStyle name="Notas 2 3 11 2" xfId="34253"/>
    <cellStyle name="Notas 2 3 11 2 2" xfId="34254"/>
    <cellStyle name="Notas 2 3 11 2 2 2" xfId="35880"/>
    <cellStyle name="Notas 2 3 11 2 3" xfId="35879"/>
    <cellStyle name="Notas 2 3 11 3" xfId="35878"/>
    <cellStyle name="Notas 2 3 12" xfId="35041"/>
    <cellStyle name="Notas 2 3 13" xfId="35145"/>
    <cellStyle name="Notas 2 3 2" xfId="289"/>
    <cellStyle name="Notas 2 3 2 2" xfId="290"/>
    <cellStyle name="Notas 2 3 2 2 2" xfId="34255"/>
    <cellStyle name="Notas 2 3 2 2 2 2" xfId="34256"/>
    <cellStyle name="Notas 2 3 2 2 2 2 2" xfId="34257"/>
    <cellStyle name="Notas 2 3 2 2 2 2 2 2" xfId="35884"/>
    <cellStyle name="Notas 2 3 2 2 2 2 3" xfId="35883"/>
    <cellStyle name="Notas 2 3 2 2 2 3" xfId="35882"/>
    <cellStyle name="Notas 2 3 2 2 3" xfId="35881"/>
    <cellStyle name="Notas 2 3 2 3" xfId="34258"/>
    <cellStyle name="Notas 2 3 2 3 2" xfId="34259"/>
    <cellStyle name="Notas 2 3 2 3 2 2" xfId="34260"/>
    <cellStyle name="Notas 2 3 2 3 2 2 2" xfId="35887"/>
    <cellStyle name="Notas 2 3 2 3 2 3" xfId="35886"/>
    <cellStyle name="Notas 2 3 2 3 3" xfId="34261"/>
    <cellStyle name="Notas 2 3 2 3 3 2" xfId="35888"/>
    <cellStyle name="Notas 2 3 2 3 4" xfId="35885"/>
    <cellStyle name="Notas 2 3 2 4" xfId="34262"/>
    <cellStyle name="Notas 2 3 2 4 2" xfId="34263"/>
    <cellStyle name="Notas 2 3 2 4 2 2" xfId="34264"/>
    <cellStyle name="Notas 2 3 2 4 2 2 2" xfId="35891"/>
    <cellStyle name="Notas 2 3 2 4 2 3" xfId="35890"/>
    <cellStyle name="Notas 2 3 2 4 3" xfId="34265"/>
    <cellStyle name="Notas 2 3 2 4 3 2" xfId="35892"/>
    <cellStyle name="Notas 2 3 2 4 4" xfId="35889"/>
    <cellStyle name="Notas 2 3 2 5" xfId="34266"/>
    <cellStyle name="Notas 2 3 2 5 2" xfId="34267"/>
    <cellStyle name="Notas 2 3 2 5 2 2" xfId="34268"/>
    <cellStyle name="Notas 2 3 2 5 2 2 2" xfId="35895"/>
    <cellStyle name="Notas 2 3 2 5 2 3" xfId="35894"/>
    <cellStyle name="Notas 2 3 2 5 3" xfId="34269"/>
    <cellStyle name="Notas 2 3 2 5 3 2" xfId="35896"/>
    <cellStyle name="Notas 2 3 2 5 4" xfId="35893"/>
    <cellStyle name="Notas 2 3 2 6" xfId="34270"/>
    <cellStyle name="Notas 2 3 2 6 2" xfId="34271"/>
    <cellStyle name="Notas 2 3 2 6 2 2" xfId="34272"/>
    <cellStyle name="Notas 2 3 2 6 2 2 2" xfId="35899"/>
    <cellStyle name="Notas 2 3 2 6 2 3" xfId="35898"/>
    <cellStyle name="Notas 2 3 2 6 3" xfId="34273"/>
    <cellStyle name="Notas 2 3 2 6 3 2" xfId="35900"/>
    <cellStyle name="Notas 2 3 2 6 4" xfId="35897"/>
    <cellStyle name="Notas 2 3 2 7" xfId="34274"/>
    <cellStyle name="Notas 2 3 2 7 2" xfId="34275"/>
    <cellStyle name="Notas 2 3 2 7 2 2" xfId="34276"/>
    <cellStyle name="Notas 2 3 2 7 2 2 2" xfId="35903"/>
    <cellStyle name="Notas 2 3 2 7 2 3" xfId="35902"/>
    <cellStyle name="Notas 2 3 2 7 3" xfId="35901"/>
    <cellStyle name="Notas 2 3 2 8" xfId="35079"/>
    <cellStyle name="Notas 2 3 2 9" xfId="35142"/>
    <cellStyle name="Notas 2 3 3" xfId="291"/>
    <cellStyle name="Notas 2 3 3 2" xfId="670"/>
    <cellStyle name="Notas 2 3 3 2 2" xfId="34277"/>
    <cellStyle name="Notas 2 3 3 2 2 2" xfId="35906"/>
    <cellStyle name="Notas 2 3 3 2 3" xfId="35905"/>
    <cellStyle name="Notas 2 3 3 3" xfId="34278"/>
    <cellStyle name="Notas 2 3 3 3 2" xfId="34279"/>
    <cellStyle name="Notas 2 3 3 3 2 2" xfId="34280"/>
    <cellStyle name="Notas 2 3 3 3 2 2 2" xfId="35909"/>
    <cellStyle name="Notas 2 3 3 3 2 3" xfId="35908"/>
    <cellStyle name="Notas 2 3 3 3 3" xfId="35907"/>
    <cellStyle name="Notas 2 3 3 4" xfId="35904"/>
    <cellStyle name="Notas 2 3 4" xfId="292"/>
    <cellStyle name="Notas 2 3 4 2" xfId="708"/>
    <cellStyle name="Notas 2 3 4 2 2" xfId="34281"/>
    <cellStyle name="Notas 2 3 4 2 2 2" xfId="35912"/>
    <cellStyle name="Notas 2 3 4 2 3" xfId="35911"/>
    <cellStyle name="Notas 2 3 4 3" xfId="34282"/>
    <cellStyle name="Notas 2 3 4 3 2" xfId="34283"/>
    <cellStyle name="Notas 2 3 4 3 2 2" xfId="34284"/>
    <cellStyle name="Notas 2 3 4 3 2 2 2" xfId="35915"/>
    <cellStyle name="Notas 2 3 4 3 2 3" xfId="35914"/>
    <cellStyle name="Notas 2 3 4 3 3" xfId="35913"/>
    <cellStyle name="Notas 2 3 4 4" xfId="35910"/>
    <cellStyle name="Notas 2 3 5" xfId="643"/>
    <cellStyle name="Notas 2 3 5 2" xfId="723"/>
    <cellStyle name="Notas 2 3 5 2 2" xfId="34285"/>
    <cellStyle name="Notas 2 3 5 2 2 2" xfId="35918"/>
    <cellStyle name="Notas 2 3 5 2 3" xfId="35917"/>
    <cellStyle name="Notas 2 3 5 3" xfId="34286"/>
    <cellStyle name="Notas 2 3 5 3 2" xfId="35919"/>
    <cellStyle name="Notas 2 3 5 4" xfId="35916"/>
    <cellStyle name="Notas 2 3 6" xfId="640"/>
    <cellStyle name="Notas 2 3 6 2" xfId="34287"/>
    <cellStyle name="Notas 2 3 6 2 2" xfId="35921"/>
    <cellStyle name="Notas 2 3 6 3" xfId="35920"/>
    <cellStyle name="Notas 2 3 7" xfId="34288"/>
    <cellStyle name="Notas 2 3 7 2" xfId="34289"/>
    <cellStyle name="Notas 2 3 7 2 2" xfId="34290"/>
    <cellStyle name="Notas 2 3 7 2 2 2" xfId="35924"/>
    <cellStyle name="Notas 2 3 7 2 3" xfId="35923"/>
    <cellStyle name="Notas 2 3 7 3" xfId="34291"/>
    <cellStyle name="Notas 2 3 7 3 2" xfId="35925"/>
    <cellStyle name="Notas 2 3 7 4" xfId="35922"/>
    <cellStyle name="Notas 2 3 8" xfId="34292"/>
    <cellStyle name="Notas 2 3 8 2" xfId="34293"/>
    <cellStyle name="Notas 2 3 8 2 2" xfId="34294"/>
    <cellStyle name="Notas 2 3 8 2 2 2" xfId="35928"/>
    <cellStyle name="Notas 2 3 8 2 3" xfId="35927"/>
    <cellStyle name="Notas 2 3 8 3" xfId="34295"/>
    <cellStyle name="Notas 2 3 8 3 2" xfId="35929"/>
    <cellStyle name="Notas 2 3 8 4" xfId="35926"/>
    <cellStyle name="Notas 2 3 9" xfId="34296"/>
    <cellStyle name="Notas 2 3 9 2" xfId="34297"/>
    <cellStyle name="Notas 2 3 9 2 2" xfId="34298"/>
    <cellStyle name="Notas 2 3 9 2 2 2" xfId="35932"/>
    <cellStyle name="Notas 2 3 9 2 3" xfId="35931"/>
    <cellStyle name="Notas 2 3 9 3" xfId="34299"/>
    <cellStyle name="Notas 2 3 9 3 2" xfId="35933"/>
    <cellStyle name="Notas 2 3 9 4" xfId="35930"/>
    <cellStyle name="Notas 2 4" xfId="293"/>
    <cellStyle name="Notas 2 4 2" xfId="294"/>
    <cellStyle name="Notas 2 4 2 2" xfId="34300"/>
    <cellStyle name="Notas 2 4 2 2 2" xfId="34301"/>
    <cellStyle name="Notas 2 4 2 2 2 2" xfId="34302"/>
    <cellStyle name="Notas 2 4 2 2 2 2 2" xfId="35937"/>
    <cellStyle name="Notas 2 4 2 2 2 3" xfId="35936"/>
    <cellStyle name="Notas 2 4 2 2 3" xfId="35935"/>
    <cellStyle name="Notas 2 4 2 3" xfId="35934"/>
    <cellStyle name="Notas 2 4 3" xfId="34303"/>
    <cellStyle name="Notas 2 4 3 2" xfId="34304"/>
    <cellStyle name="Notas 2 4 3 2 2" xfId="34305"/>
    <cellStyle name="Notas 2 4 3 2 2 2" xfId="35940"/>
    <cellStyle name="Notas 2 4 3 2 3" xfId="35939"/>
    <cellStyle name="Notas 2 4 3 3" xfId="34306"/>
    <cellStyle name="Notas 2 4 3 3 2" xfId="35941"/>
    <cellStyle name="Notas 2 4 3 4" xfId="35938"/>
    <cellStyle name="Notas 2 4 4" xfId="34307"/>
    <cellStyle name="Notas 2 4 4 2" xfId="34308"/>
    <cellStyle name="Notas 2 4 4 2 2" xfId="34309"/>
    <cellStyle name="Notas 2 4 4 2 2 2" xfId="35944"/>
    <cellStyle name="Notas 2 4 4 2 3" xfId="35943"/>
    <cellStyle name="Notas 2 4 4 3" xfId="34310"/>
    <cellStyle name="Notas 2 4 4 3 2" xfId="35945"/>
    <cellStyle name="Notas 2 4 4 4" xfId="35942"/>
    <cellStyle name="Notas 2 4 5" xfId="34311"/>
    <cellStyle name="Notas 2 4 5 2" xfId="34312"/>
    <cellStyle name="Notas 2 4 5 2 2" xfId="34313"/>
    <cellStyle name="Notas 2 4 5 2 2 2" xfId="35948"/>
    <cellStyle name="Notas 2 4 5 2 3" xfId="35947"/>
    <cellStyle name="Notas 2 4 5 3" xfId="34314"/>
    <cellStyle name="Notas 2 4 5 3 2" xfId="35949"/>
    <cellStyle name="Notas 2 4 5 4" xfId="35946"/>
    <cellStyle name="Notas 2 4 6" xfId="34315"/>
    <cellStyle name="Notas 2 4 6 2" xfId="34316"/>
    <cellStyle name="Notas 2 4 6 2 2" xfId="34317"/>
    <cellStyle name="Notas 2 4 6 2 2 2" xfId="35952"/>
    <cellStyle name="Notas 2 4 6 2 3" xfId="35951"/>
    <cellStyle name="Notas 2 4 6 3" xfId="34318"/>
    <cellStyle name="Notas 2 4 6 3 2" xfId="35953"/>
    <cellStyle name="Notas 2 4 6 4" xfId="35950"/>
    <cellStyle name="Notas 2 4 7" xfId="34319"/>
    <cellStyle name="Notas 2 4 7 2" xfId="34320"/>
    <cellStyle name="Notas 2 4 7 2 2" xfId="34321"/>
    <cellStyle name="Notas 2 4 7 2 2 2" xfId="35956"/>
    <cellStyle name="Notas 2 4 7 2 3" xfId="35955"/>
    <cellStyle name="Notas 2 4 7 3" xfId="35954"/>
    <cellStyle name="Notas 2 4 8" xfId="35076"/>
    <cellStyle name="Notas 2 4 9" xfId="35029"/>
    <cellStyle name="Notas 2 5" xfId="295"/>
    <cellStyle name="Notas 2 5 2" xfId="683"/>
    <cellStyle name="Notas 2 5 2 2" xfId="34322"/>
    <cellStyle name="Notas 2 5 2 2 2" xfId="35959"/>
    <cellStyle name="Notas 2 5 2 3" xfId="35958"/>
    <cellStyle name="Notas 2 5 3" xfId="34323"/>
    <cellStyle name="Notas 2 5 3 2" xfId="34324"/>
    <cellStyle name="Notas 2 5 3 2 2" xfId="34325"/>
    <cellStyle name="Notas 2 5 3 2 2 2" xfId="35962"/>
    <cellStyle name="Notas 2 5 3 2 3" xfId="35961"/>
    <cellStyle name="Notas 2 5 3 3" xfId="35960"/>
    <cellStyle name="Notas 2 5 4" xfId="35957"/>
    <cellStyle name="Notas 2 6" xfId="296"/>
    <cellStyle name="Notas 2 6 2" xfId="718"/>
    <cellStyle name="Notas 2 6 2 2" xfId="34326"/>
    <cellStyle name="Notas 2 6 2 2 2" xfId="35965"/>
    <cellStyle name="Notas 2 6 2 3" xfId="35964"/>
    <cellStyle name="Notas 2 6 3" xfId="34327"/>
    <cellStyle name="Notas 2 6 3 2" xfId="34328"/>
    <cellStyle name="Notas 2 6 3 2 2" xfId="34329"/>
    <cellStyle name="Notas 2 6 3 2 2 2" xfId="35968"/>
    <cellStyle name="Notas 2 6 3 2 3" xfId="35967"/>
    <cellStyle name="Notas 2 6 3 3" xfId="35966"/>
    <cellStyle name="Notas 2 6 4" xfId="35963"/>
    <cellStyle name="Notas 2 7" xfId="633"/>
    <cellStyle name="Notas 2 7 2" xfId="713"/>
    <cellStyle name="Notas 2 7 2 2" xfId="34330"/>
    <cellStyle name="Notas 2 7 2 2 2" xfId="35971"/>
    <cellStyle name="Notas 2 7 2 3" xfId="35970"/>
    <cellStyle name="Notas 2 7 3" xfId="34331"/>
    <cellStyle name="Notas 2 7 3 2" xfId="35972"/>
    <cellStyle name="Notas 2 7 4" xfId="35969"/>
    <cellStyle name="Notas 2 8" xfId="606"/>
    <cellStyle name="Notas 2 8 2" xfId="34332"/>
    <cellStyle name="Notas 2 8 2 2" xfId="35974"/>
    <cellStyle name="Notas 2 8 3" xfId="35973"/>
    <cellStyle name="Notas 2 9" xfId="34333"/>
    <cellStyle name="Notas 2 9 2" xfId="34334"/>
    <cellStyle name="Notas 2 9 2 2" xfId="34335"/>
    <cellStyle name="Notas 2 9 2 2 2" xfId="35977"/>
    <cellStyle name="Notas 2 9 2 3" xfId="35976"/>
    <cellStyle name="Notas 2 9 3" xfId="34336"/>
    <cellStyle name="Notas 2 9 3 2" xfId="35978"/>
    <cellStyle name="Notas 2 9 4" xfId="35975"/>
    <cellStyle name="Notas 3" xfId="297"/>
    <cellStyle name="Notas 3 10" xfId="34337"/>
    <cellStyle name="Notas 3 10 2" xfId="34338"/>
    <cellStyle name="Notas 3 10 2 2" xfId="34339"/>
    <cellStyle name="Notas 3 10 2 2 2" xfId="35981"/>
    <cellStyle name="Notas 3 10 2 3" xfId="35980"/>
    <cellStyle name="Notas 3 10 3" xfId="34340"/>
    <cellStyle name="Notas 3 10 3 2" xfId="35982"/>
    <cellStyle name="Notas 3 10 4" xfId="35979"/>
    <cellStyle name="Notas 3 11" xfId="34341"/>
    <cellStyle name="Notas 3 11 2" xfId="34342"/>
    <cellStyle name="Notas 3 11 2 2" xfId="34343"/>
    <cellStyle name="Notas 3 11 2 2 2" xfId="35985"/>
    <cellStyle name="Notas 3 11 2 3" xfId="35984"/>
    <cellStyle name="Notas 3 11 3" xfId="34344"/>
    <cellStyle name="Notas 3 11 3 2" xfId="35986"/>
    <cellStyle name="Notas 3 11 4" xfId="35983"/>
    <cellStyle name="Notas 3 12" xfId="34345"/>
    <cellStyle name="Notas 3 12 2" xfId="34346"/>
    <cellStyle name="Notas 3 12 2 2" xfId="34347"/>
    <cellStyle name="Notas 3 12 2 2 2" xfId="35989"/>
    <cellStyle name="Notas 3 12 2 3" xfId="35988"/>
    <cellStyle name="Notas 3 12 3" xfId="34348"/>
    <cellStyle name="Notas 3 12 3 2" xfId="35990"/>
    <cellStyle name="Notas 3 12 4" xfId="35987"/>
    <cellStyle name="Notas 3 13" xfId="34349"/>
    <cellStyle name="Notas 3 13 2" xfId="34350"/>
    <cellStyle name="Notas 3 13 2 2" xfId="34351"/>
    <cellStyle name="Notas 3 13 2 2 2" xfId="35993"/>
    <cellStyle name="Notas 3 13 2 3" xfId="35992"/>
    <cellStyle name="Notas 3 13 3" xfId="35991"/>
    <cellStyle name="Notas 3 14" xfId="35014"/>
    <cellStyle name="Notas 3 15" xfId="35078"/>
    <cellStyle name="Notas 3 2" xfId="298"/>
    <cellStyle name="Notas 3 2 10" xfId="34352"/>
    <cellStyle name="Notas 3 2 10 2" xfId="34353"/>
    <cellStyle name="Notas 3 2 10 2 2" xfId="34354"/>
    <cellStyle name="Notas 3 2 10 2 2 2" xfId="35996"/>
    <cellStyle name="Notas 3 2 10 2 3" xfId="35995"/>
    <cellStyle name="Notas 3 2 10 3" xfId="34355"/>
    <cellStyle name="Notas 3 2 10 3 2" xfId="35997"/>
    <cellStyle name="Notas 3 2 10 4" xfId="35994"/>
    <cellStyle name="Notas 3 2 11" xfId="34356"/>
    <cellStyle name="Notas 3 2 11 2" xfId="34357"/>
    <cellStyle name="Notas 3 2 11 2 2" xfId="34358"/>
    <cellStyle name="Notas 3 2 11 2 2 2" xfId="36000"/>
    <cellStyle name="Notas 3 2 11 2 3" xfId="35999"/>
    <cellStyle name="Notas 3 2 11 3" xfId="35998"/>
    <cellStyle name="Notas 3 2 12" xfId="35036"/>
    <cellStyle name="Notas 3 2 13" xfId="35137"/>
    <cellStyle name="Notas 3 2 2" xfId="299"/>
    <cellStyle name="Notas 3 2 2 2" xfId="300"/>
    <cellStyle name="Notas 3 2 2 2 2" xfId="34359"/>
    <cellStyle name="Notas 3 2 2 2 2 2" xfId="34360"/>
    <cellStyle name="Notas 3 2 2 2 2 2 2" xfId="34361"/>
    <cellStyle name="Notas 3 2 2 2 2 2 2 2" xfId="36004"/>
    <cellStyle name="Notas 3 2 2 2 2 2 3" xfId="36003"/>
    <cellStyle name="Notas 3 2 2 2 2 3" xfId="36002"/>
    <cellStyle name="Notas 3 2 2 2 3" xfId="36001"/>
    <cellStyle name="Notas 3 2 2 3" xfId="34362"/>
    <cellStyle name="Notas 3 2 2 3 2" xfId="34363"/>
    <cellStyle name="Notas 3 2 2 3 2 2" xfId="34364"/>
    <cellStyle name="Notas 3 2 2 3 2 2 2" xfId="36007"/>
    <cellStyle name="Notas 3 2 2 3 2 3" xfId="36006"/>
    <cellStyle name="Notas 3 2 2 3 3" xfId="34365"/>
    <cellStyle name="Notas 3 2 2 3 3 2" xfId="36008"/>
    <cellStyle name="Notas 3 2 2 3 4" xfId="36005"/>
    <cellStyle name="Notas 3 2 2 4" xfId="34366"/>
    <cellStyle name="Notas 3 2 2 4 2" xfId="34367"/>
    <cellStyle name="Notas 3 2 2 4 2 2" xfId="34368"/>
    <cellStyle name="Notas 3 2 2 4 2 2 2" xfId="36011"/>
    <cellStyle name="Notas 3 2 2 4 2 3" xfId="36010"/>
    <cellStyle name="Notas 3 2 2 4 3" xfId="34369"/>
    <cellStyle name="Notas 3 2 2 4 3 2" xfId="36012"/>
    <cellStyle name="Notas 3 2 2 4 4" xfId="36009"/>
    <cellStyle name="Notas 3 2 2 5" xfId="34370"/>
    <cellStyle name="Notas 3 2 2 5 2" xfId="34371"/>
    <cellStyle name="Notas 3 2 2 5 2 2" xfId="34372"/>
    <cellStyle name="Notas 3 2 2 5 2 2 2" xfId="36015"/>
    <cellStyle name="Notas 3 2 2 5 2 3" xfId="36014"/>
    <cellStyle name="Notas 3 2 2 5 3" xfId="34373"/>
    <cellStyle name="Notas 3 2 2 5 3 2" xfId="36016"/>
    <cellStyle name="Notas 3 2 2 5 4" xfId="36013"/>
    <cellStyle name="Notas 3 2 2 6" xfId="34374"/>
    <cellStyle name="Notas 3 2 2 6 2" xfId="34375"/>
    <cellStyle name="Notas 3 2 2 6 2 2" xfId="34376"/>
    <cellStyle name="Notas 3 2 2 6 2 2 2" xfId="36019"/>
    <cellStyle name="Notas 3 2 2 6 2 3" xfId="36018"/>
    <cellStyle name="Notas 3 2 2 6 3" xfId="34377"/>
    <cellStyle name="Notas 3 2 2 6 3 2" xfId="36020"/>
    <cellStyle name="Notas 3 2 2 6 4" xfId="36017"/>
    <cellStyle name="Notas 3 2 2 7" xfId="34378"/>
    <cellStyle name="Notas 3 2 2 7 2" xfId="34379"/>
    <cellStyle name="Notas 3 2 2 7 2 2" xfId="34380"/>
    <cellStyle name="Notas 3 2 2 7 2 2 2" xfId="36023"/>
    <cellStyle name="Notas 3 2 2 7 2 3" xfId="36022"/>
    <cellStyle name="Notas 3 2 2 7 3" xfId="36021"/>
    <cellStyle name="Notas 3 2 2 8" xfId="35080"/>
    <cellStyle name="Notas 3 2 2 9" xfId="34982"/>
    <cellStyle name="Notas 3 2 3" xfId="301"/>
    <cellStyle name="Notas 3 2 3 2" xfId="675"/>
    <cellStyle name="Notas 3 2 3 2 2" xfId="34381"/>
    <cellStyle name="Notas 3 2 3 2 2 2" xfId="36026"/>
    <cellStyle name="Notas 3 2 3 2 3" xfId="36025"/>
    <cellStyle name="Notas 3 2 3 3" xfId="34382"/>
    <cellStyle name="Notas 3 2 3 3 2" xfId="34383"/>
    <cellStyle name="Notas 3 2 3 3 2 2" xfId="34384"/>
    <cellStyle name="Notas 3 2 3 3 2 2 2" xfId="36029"/>
    <cellStyle name="Notas 3 2 3 3 2 3" xfId="36028"/>
    <cellStyle name="Notas 3 2 3 3 3" xfId="36027"/>
    <cellStyle name="Notas 3 2 3 4" xfId="36024"/>
    <cellStyle name="Notas 3 2 4" xfId="302"/>
    <cellStyle name="Notas 3 2 4 2" xfId="688"/>
    <cellStyle name="Notas 3 2 4 2 2" xfId="34385"/>
    <cellStyle name="Notas 3 2 4 2 2 2" xfId="36032"/>
    <cellStyle name="Notas 3 2 4 2 3" xfId="36031"/>
    <cellStyle name="Notas 3 2 4 3" xfId="34386"/>
    <cellStyle name="Notas 3 2 4 3 2" xfId="34387"/>
    <cellStyle name="Notas 3 2 4 3 2 2" xfId="34388"/>
    <cellStyle name="Notas 3 2 4 3 2 2 2" xfId="36035"/>
    <cellStyle name="Notas 3 2 4 3 2 3" xfId="36034"/>
    <cellStyle name="Notas 3 2 4 3 3" xfId="36033"/>
    <cellStyle name="Notas 3 2 4 4" xfId="36030"/>
    <cellStyle name="Notas 3 2 5" xfId="618"/>
    <cellStyle name="Notas 3 2 5 2" xfId="687"/>
    <cellStyle name="Notas 3 2 5 2 2" xfId="34389"/>
    <cellStyle name="Notas 3 2 5 2 2 2" xfId="36038"/>
    <cellStyle name="Notas 3 2 5 2 3" xfId="36037"/>
    <cellStyle name="Notas 3 2 5 3" xfId="34390"/>
    <cellStyle name="Notas 3 2 5 3 2" xfId="36039"/>
    <cellStyle name="Notas 3 2 5 4" xfId="36036"/>
    <cellStyle name="Notas 3 2 6" xfId="622"/>
    <cellStyle name="Notas 3 2 6 2" xfId="34391"/>
    <cellStyle name="Notas 3 2 6 2 2" xfId="36041"/>
    <cellStyle name="Notas 3 2 6 3" xfId="36040"/>
    <cellStyle name="Notas 3 2 7" xfId="34392"/>
    <cellStyle name="Notas 3 2 7 2" xfId="34393"/>
    <cellStyle name="Notas 3 2 7 2 2" xfId="34394"/>
    <cellStyle name="Notas 3 2 7 2 2 2" xfId="36044"/>
    <cellStyle name="Notas 3 2 7 2 3" xfId="36043"/>
    <cellStyle name="Notas 3 2 7 3" xfId="34395"/>
    <cellStyle name="Notas 3 2 7 3 2" xfId="36045"/>
    <cellStyle name="Notas 3 2 7 4" xfId="36042"/>
    <cellStyle name="Notas 3 2 8" xfId="34396"/>
    <cellStyle name="Notas 3 2 8 2" xfId="34397"/>
    <cellStyle name="Notas 3 2 8 2 2" xfId="34398"/>
    <cellStyle name="Notas 3 2 8 2 2 2" xfId="36048"/>
    <cellStyle name="Notas 3 2 8 2 3" xfId="36047"/>
    <cellStyle name="Notas 3 2 8 3" xfId="34399"/>
    <cellStyle name="Notas 3 2 8 3 2" xfId="36049"/>
    <cellStyle name="Notas 3 2 8 4" xfId="36046"/>
    <cellStyle name="Notas 3 2 9" xfId="34400"/>
    <cellStyle name="Notas 3 2 9 2" xfId="34401"/>
    <cellStyle name="Notas 3 2 9 2 2" xfId="34402"/>
    <cellStyle name="Notas 3 2 9 2 2 2" xfId="36052"/>
    <cellStyle name="Notas 3 2 9 2 3" xfId="36051"/>
    <cellStyle name="Notas 3 2 9 3" xfId="34403"/>
    <cellStyle name="Notas 3 2 9 3 2" xfId="36053"/>
    <cellStyle name="Notas 3 2 9 4" xfId="36050"/>
    <cellStyle name="Notas 3 3" xfId="303"/>
    <cellStyle name="Notas 3 3 10" xfId="34404"/>
    <cellStyle name="Notas 3 3 10 2" xfId="34405"/>
    <cellStyle name="Notas 3 3 10 2 2" xfId="34406"/>
    <cellStyle name="Notas 3 3 10 2 2 2" xfId="36056"/>
    <cellStyle name="Notas 3 3 10 2 3" xfId="36055"/>
    <cellStyle name="Notas 3 3 10 3" xfId="34407"/>
    <cellStyle name="Notas 3 3 10 3 2" xfId="36057"/>
    <cellStyle name="Notas 3 3 10 4" xfId="36054"/>
    <cellStyle name="Notas 3 3 11" xfId="34408"/>
    <cellStyle name="Notas 3 3 11 2" xfId="34409"/>
    <cellStyle name="Notas 3 3 11 2 2" xfId="34410"/>
    <cellStyle name="Notas 3 3 11 2 2 2" xfId="36060"/>
    <cellStyle name="Notas 3 3 11 2 3" xfId="36059"/>
    <cellStyle name="Notas 3 3 11 3" xfId="36058"/>
    <cellStyle name="Notas 3 3 12" xfId="35042"/>
    <cellStyle name="Notas 3 3 13" xfId="35058"/>
    <cellStyle name="Notas 3 3 2" xfId="304"/>
    <cellStyle name="Notas 3 3 2 2" xfId="305"/>
    <cellStyle name="Notas 3 3 2 2 2" xfId="34411"/>
    <cellStyle name="Notas 3 3 2 2 2 2" xfId="34412"/>
    <cellStyle name="Notas 3 3 2 2 2 2 2" xfId="34413"/>
    <cellStyle name="Notas 3 3 2 2 2 2 2 2" xfId="36064"/>
    <cellStyle name="Notas 3 3 2 2 2 2 3" xfId="36063"/>
    <cellStyle name="Notas 3 3 2 2 2 3" xfId="36062"/>
    <cellStyle name="Notas 3 3 2 2 3" xfId="36061"/>
    <cellStyle name="Notas 3 3 2 3" xfId="34414"/>
    <cellStyle name="Notas 3 3 2 3 2" xfId="34415"/>
    <cellStyle name="Notas 3 3 2 3 2 2" xfId="34416"/>
    <cellStyle name="Notas 3 3 2 3 2 2 2" xfId="36067"/>
    <cellStyle name="Notas 3 3 2 3 2 3" xfId="36066"/>
    <cellStyle name="Notas 3 3 2 3 3" xfId="34417"/>
    <cellStyle name="Notas 3 3 2 3 3 2" xfId="36068"/>
    <cellStyle name="Notas 3 3 2 3 4" xfId="36065"/>
    <cellStyle name="Notas 3 3 2 4" xfId="34418"/>
    <cellStyle name="Notas 3 3 2 4 2" xfId="34419"/>
    <cellStyle name="Notas 3 3 2 4 2 2" xfId="34420"/>
    <cellStyle name="Notas 3 3 2 4 2 2 2" xfId="36071"/>
    <cellStyle name="Notas 3 3 2 4 2 3" xfId="36070"/>
    <cellStyle name="Notas 3 3 2 4 3" xfId="34421"/>
    <cellStyle name="Notas 3 3 2 4 3 2" xfId="36072"/>
    <cellStyle name="Notas 3 3 2 4 4" xfId="36069"/>
    <cellStyle name="Notas 3 3 2 5" xfId="34422"/>
    <cellStyle name="Notas 3 3 2 5 2" xfId="34423"/>
    <cellStyle name="Notas 3 3 2 5 2 2" xfId="34424"/>
    <cellStyle name="Notas 3 3 2 5 2 2 2" xfId="36075"/>
    <cellStyle name="Notas 3 3 2 5 2 3" xfId="36074"/>
    <cellStyle name="Notas 3 3 2 5 3" xfId="34425"/>
    <cellStyle name="Notas 3 3 2 5 3 2" xfId="36076"/>
    <cellStyle name="Notas 3 3 2 5 4" xfId="36073"/>
    <cellStyle name="Notas 3 3 2 6" xfId="34426"/>
    <cellStyle name="Notas 3 3 2 6 2" xfId="34427"/>
    <cellStyle name="Notas 3 3 2 6 2 2" xfId="34428"/>
    <cellStyle name="Notas 3 3 2 6 2 2 2" xfId="36079"/>
    <cellStyle name="Notas 3 3 2 6 2 3" xfId="36078"/>
    <cellStyle name="Notas 3 3 2 6 3" xfId="34429"/>
    <cellStyle name="Notas 3 3 2 6 3 2" xfId="36080"/>
    <cellStyle name="Notas 3 3 2 6 4" xfId="36077"/>
    <cellStyle name="Notas 3 3 2 7" xfId="34430"/>
    <cellStyle name="Notas 3 3 2 7 2" xfId="34431"/>
    <cellStyle name="Notas 3 3 2 7 2 2" xfId="34432"/>
    <cellStyle name="Notas 3 3 2 7 2 2 2" xfId="36083"/>
    <cellStyle name="Notas 3 3 2 7 2 3" xfId="36082"/>
    <cellStyle name="Notas 3 3 2 7 3" xfId="36081"/>
    <cellStyle name="Notas 3 3 2 8" xfId="35091"/>
    <cellStyle name="Notas 3 3 2 9" xfId="35016"/>
    <cellStyle name="Notas 3 3 3" xfId="306"/>
    <cellStyle name="Notas 3 3 3 2" xfId="669"/>
    <cellStyle name="Notas 3 3 3 2 2" xfId="34433"/>
    <cellStyle name="Notas 3 3 3 2 2 2" xfId="36086"/>
    <cellStyle name="Notas 3 3 3 2 3" xfId="36085"/>
    <cellStyle name="Notas 3 3 3 3" xfId="34434"/>
    <cellStyle name="Notas 3 3 3 3 2" xfId="34435"/>
    <cellStyle name="Notas 3 3 3 3 2 2" xfId="34436"/>
    <cellStyle name="Notas 3 3 3 3 2 2 2" xfId="36089"/>
    <cellStyle name="Notas 3 3 3 3 2 3" xfId="36088"/>
    <cellStyle name="Notas 3 3 3 3 3" xfId="36087"/>
    <cellStyle name="Notas 3 3 3 4" xfId="36084"/>
    <cellStyle name="Notas 3 3 4" xfId="307"/>
    <cellStyle name="Notas 3 3 4 2" xfId="680"/>
    <cellStyle name="Notas 3 3 4 2 2" xfId="34437"/>
    <cellStyle name="Notas 3 3 4 2 2 2" xfId="36092"/>
    <cellStyle name="Notas 3 3 4 2 3" xfId="36091"/>
    <cellStyle name="Notas 3 3 4 3" xfId="34438"/>
    <cellStyle name="Notas 3 3 4 3 2" xfId="34439"/>
    <cellStyle name="Notas 3 3 4 3 2 2" xfId="34440"/>
    <cellStyle name="Notas 3 3 4 3 2 2 2" xfId="36095"/>
    <cellStyle name="Notas 3 3 4 3 2 3" xfId="36094"/>
    <cellStyle name="Notas 3 3 4 3 3" xfId="36093"/>
    <cellStyle name="Notas 3 3 4 4" xfId="36090"/>
    <cellStyle name="Notas 3 3 5" xfId="625"/>
    <cellStyle name="Notas 3 3 5 2" xfId="692"/>
    <cellStyle name="Notas 3 3 5 2 2" xfId="34441"/>
    <cellStyle name="Notas 3 3 5 2 2 2" xfId="36098"/>
    <cellStyle name="Notas 3 3 5 2 3" xfId="36097"/>
    <cellStyle name="Notas 3 3 5 3" xfId="34442"/>
    <cellStyle name="Notas 3 3 5 3 2" xfId="36099"/>
    <cellStyle name="Notas 3 3 5 4" xfId="36096"/>
    <cellStyle name="Notas 3 3 6" xfId="639"/>
    <cellStyle name="Notas 3 3 6 2" xfId="34443"/>
    <cellStyle name="Notas 3 3 6 2 2" xfId="36101"/>
    <cellStyle name="Notas 3 3 6 3" xfId="36100"/>
    <cellStyle name="Notas 3 3 7" xfId="34444"/>
    <cellStyle name="Notas 3 3 7 2" xfId="34445"/>
    <cellStyle name="Notas 3 3 7 2 2" xfId="34446"/>
    <cellStyle name="Notas 3 3 7 2 2 2" xfId="36104"/>
    <cellStyle name="Notas 3 3 7 2 3" xfId="36103"/>
    <cellStyle name="Notas 3 3 7 3" xfId="34447"/>
    <cellStyle name="Notas 3 3 7 3 2" xfId="36105"/>
    <cellStyle name="Notas 3 3 7 4" xfId="36102"/>
    <cellStyle name="Notas 3 3 8" xfId="34448"/>
    <cellStyle name="Notas 3 3 8 2" xfId="34449"/>
    <cellStyle name="Notas 3 3 8 2 2" xfId="34450"/>
    <cellStyle name="Notas 3 3 8 2 2 2" xfId="36108"/>
    <cellStyle name="Notas 3 3 8 2 3" xfId="36107"/>
    <cellStyle name="Notas 3 3 8 3" xfId="34451"/>
    <cellStyle name="Notas 3 3 8 3 2" xfId="36109"/>
    <cellStyle name="Notas 3 3 8 4" xfId="36106"/>
    <cellStyle name="Notas 3 3 9" xfId="34452"/>
    <cellStyle name="Notas 3 3 9 2" xfId="34453"/>
    <cellStyle name="Notas 3 3 9 2 2" xfId="34454"/>
    <cellStyle name="Notas 3 3 9 2 2 2" xfId="36112"/>
    <cellStyle name="Notas 3 3 9 2 3" xfId="36111"/>
    <cellStyle name="Notas 3 3 9 3" xfId="34455"/>
    <cellStyle name="Notas 3 3 9 3 2" xfId="36113"/>
    <cellStyle name="Notas 3 3 9 4" xfId="36110"/>
    <cellStyle name="Notas 3 4" xfId="308"/>
    <cellStyle name="Notas 3 4 2" xfId="309"/>
    <cellStyle name="Notas 3 4 2 2" xfId="34456"/>
    <cellStyle name="Notas 3 4 2 2 2" xfId="34457"/>
    <cellStyle name="Notas 3 4 2 2 2 2" xfId="34458"/>
    <cellStyle name="Notas 3 4 2 2 2 2 2" xfId="36117"/>
    <cellStyle name="Notas 3 4 2 2 2 3" xfId="36116"/>
    <cellStyle name="Notas 3 4 2 2 3" xfId="36115"/>
    <cellStyle name="Notas 3 4 2 3" xfId="36114"/>
    <cellStyle name="Notas 3 4 3" xfId="34459"/>
    <cellStyle name="Notas 3 4 3 2" xfId="34460"/>
    <cellStyle name="Notas 3 4 3 2 2" xfId="34461"/>
    <cellStyle name="Notas 3 4 3 2 2 2" xfId="36120"/>
    <cellStyle name="Notas 3 4 3 2 3" xfId="36119"/>
    <cellStyle name="Notas 3 4 3 3" xfId="34462"/>
    <cellStyle name="Notas 3 4 3 3 2" xfId="36121"/>
    <cellStyle name="Notas 3 4 3 4" xfId="36118"/>
    <cellStyle name="Notas 3 4 4" xfId="34463"/>
    <cellStyle name="Notas 3 4 4 2" xfId="34464"/>
    <cellStyle name="Notas 3 4 4 2 2" xfId="34465"/>
    <cellStyle name="Notas 3 4 4 2 2 2" xfId="36124"/>
    <cellStyle name="Notas 3 4 4 2 3" xfId="36123"/>
    <cellStyle name="Notas 3 4 4 3" xfId="34466"/>
    <cellStyle name="Notas 3 4 4 3 2" xfId="36125"/>
    <cellStyle name="Notas 3 4 4 4" xfId="36122"/>
    <cellStyle name="Notas 3 4 5" xfId="34467"/>
    <cellStyle name="Notas 3 4 5 2" xfId="34468"/>
    <cellStyle name="Notas 3 4 5 2 2" xfId="34469"/>
    <cellStyle name="Notas 3 4 5 2 2 2" xfId="36128"/>
    <cellStyle name="Notas 3 4 5 2 3" xfId="36127"/>
    <cellStyle name="Notas 3 4 5 3" xfId="34470"/>
    <cellStyle name="Notas 3 4 5 3 2" xfId="36129"/>
    <cellStyle name="Notas 3 4 5 4" xfId="36126"/>
    <cellStyle name="Notas 3 4 6" xfId="34471"/>
    <cellStyle name="Notas 3 4 6 2" xfId="34472"/>
    <cellStyle name="Notas 3 4 6 2 2" xfId="34473"/>
    <cellStyle name="Notas 3 4 6 2 2 2" xfId="36132"/>
    <cellStyle name="Notas 3 4 6 2 3" xfId="36131"/>
    <cellStyle name="Notas 3 4 6 3" xfId="34474"/>
    <cellStyle name="Notas 3 4 6 3 2" xfId="36133"/>
    <cellStyle name="Notas 3 4 6 4" xfId="36130"/>
    <cellStyle name="Notas 3 4 7" xfId="34475"/>
    <cellStyle name="Notas 3 4 7 2" xfId="34476"/>
    <cellStyle name="Notas 3 4 7 2 2" xfId="34477"/>
    <cellStyle name="Notas 3 4 7 2 2 2" xfId="36136"/>
    <cellStyle name="Notas 3 4 7 2 3" xfId="36135"/>
    <cellStyle name="Notas 3 4 7 3" xfId="36134"/>
    <cellStyle name="Notas 3 4 8" xfId="35077"/>
    <cellStyle name="Notas 3 4 9" xfId="35105"/>
    <cellStyle name="Notas 3 5" xfId="310"/>
    <cellStyle name="Notas 3 5 2" xfId="682"/>
    <cellStyle name="Notas 3 5 2 2" xfId="34478"/>
    <cellStyle name="Notas 3 5 2 2 2" xfId="36139"/>
    <cellStyle name="Notas 3 5 2 3" xfId="36138"/>
    <cellStyle name="Notas 3 5 3" xfId="34479"/>
    <cellStyle name="Notas 3 5 3 2" xfId="34480"/>
    <cellStyle name="Notas 3 5 3 2 2" xfId="34481"/>
    <cellStyle name="Notas 3 5 3 2 2 2" xfId="36142"/>
    <cellStyle name="Notas 3 5 3 2 3" xfId="36141"/>
    <cellStyle name="Notas 3 5 3 3" xfId="36140"/>
    <cellStyle name="Notas 3 5 4" xfId="36137"/>
    <cellStyle name="Notas 3 6" xfId="311"/>
    <cellStyle name="Notas 3 6 2" xfId="717"/>
    <cellStyle name="Notas 3 6 2 2" xfId="34482"/>
    <cellStyle name="Notas 3 6 2 2 2" xfId="36145"/>
    <cellStyle name="Notas 3 6 2 3" xfId="36144"/>
    <cellStyle name="Notas 3 6 3" xfId="34483"/>
    <cellStyle name="Notas 3 6 3 2" xfId="34484"/>
    <cellStyle name="Notas 3 6 3 2 2" xfId="34485"/>
    <cellStyle name="Notas 3 6 3 2 2 2" xfId="36148"/>
    <cellStyle name="Notas 3 6 3 2 3" xfId="36147"/>
    <cellStyle name="Notas 3 6 3 3" xfId="36146"/>
    <cellStyle name="Notas 3 6 4" xfId="36143"/>
    <cellStyle name="Notas 3 7" xfId="617"/>
    <cellStyle name="Notas 3 7 2" xfId="686"/>
    <cellStyle name="Notas 3 7 2 2" xfId="34486"/>
    <cellStyle name="Notas 3 7 2 2 2" xfId="36151"/>
    <cellStyle name="Notas 3 7 2 3" xfId="36150"/>
    <cellStyle name="Notas 3 7 3" xfId="34487"/>
    <cellStyle name="Notas 3 7 3 2" xfId="36152"/>
    <cellStyle name="Notas 3 7 4" xfId="36149"/>
    <cellStyle name="Notas 3 8" xfId="605"/>
    <cellStyle name="Notas 3 8 2" xfId="34488"/>
    <cellStyle name="Notas 3 8 2 2" xfId="36154"/>
    <cellStyle name="Notas 3 8 3" xfId="36153"/>
    <cellStyle name="Notas 3 9" xfId="34489"/>
    <cellStyle name="Notas 3 9 2" xfId="34490"/>
    <cellStyle name="Notas 3 9 2 2" xfId="34491"/>
    <cellStyle name="Notas 3 9 2 2 2" xfId="36157"/>
    <cellStyle name="Notas 3 9 2 3" xfId="36156"/>
    <cellStyle name="Notas 3 9 3" xfId="34492"/>
    <cellStyle name="Notas 3 9 3 2" xfId="36158"/>
    <cellStyle name="Notas 3 9 4" xfId="36155"/>
    <cellStyle name="Notas 4" xfId="312"/>
    <cellStyle name="Notas 4 10" xfId="34493"/>
    <cellStyle name="Notas 4 10 2" xfId="34494"/>
    <cellStyle name="Notas 4 10 2 2" xfId="34495"/>
    <cellStyle name="Notas 4 10 2 2 2" xfId="36161"/>
    <cellStyle name="Notas 4 10 2 3" xfId="36160"/>
    <cellStyle name="Notas 4 10 3" xfId="34496"/>
    <cellStyle name="Notas 4 10 3 2" xfId="36162"/>
    <cellStyle name="Notas 4 10 4" xfId="36159"/>
    <cellStyle name="Notas 4 11" xfId="34497"/>
    <cellStyle name="Notas 4 11 2" xfId="34498"/>
    <cellStyle name="Notas 4 11 2 2" xfId="34499"/>
    <cellStyle name="Notas 4 11 2 2 2" xfId="36165"/>
    <cellStyle name="Notas 4 11 2 3" xfId="36164"/>
    <cellStyle name="Notas 4 11 3" xfId="36163"/>
    <cellStyle name="Notas 4 12" xfId="35030"/>
    <cellStyle name="Notas 4 13" xfId="34976"/>
    <cellStyle name="Notas 4 2" xfId="313"/>
    <cellStyle name="Notas 4 2 2" xfId="314"/>
    <cellStyle name="Notas 4 2 2 2" xfId="34500"/>
    <cellStyle name="Notas 4 2 2 2 2" xfId="34501"/>
    <cellStyle name="Notas 4 2 2 2 2 2" xfId="34502"/>
    <cellStyle name="Notas 4 2 2 2 2 2 2" xfId="36169"/>
    <cellStyle name="Notas 4 2 2 2 2 3" xfId="36168"/>
    <cellStyle name="Notas 4 2 2 2 3" xfId="36167"/>
    <cellStyle name="Notas 4 2 2 3" xfId="36166"/>
    <cellStyle name="Notas 4 2 3" xfId="34503"/>
    <cellStyle name="Notas 4 2 3 2" xfId="34504"/>
    <cellStyle name="Notas 4 2 3 2 2" xfId="34505"/>
    <cellStyle name="Notas 4 2 3 2 2 2" xfId="36172"/>
    <cellStyle name="Notas 4 2 3 2 3" xfId="36171"/>
    <cellStyle name="Notas 4 2 3 3" xfId="34506"/>
    <cellStyle name="Notas 4 2 3 3 2" xfId="36173"/>
    <cellStyle name="Notas 4 2 3 4" xfId="36170"/>
    <cellStyle name="Notas 4 2 4" xfId="34507"/>
    <cellStyle name="Notas 4 2 4 2" xfId="34508"/>
    <cellStyle name="Notas 4 2 4 2 2" xfId="34509"/>
    <cellStyle name="Notas 4 2 4 2 2 2" xfId="36176"/>
    <cellStyle name="Notas 4 2 4 2 3" xfId="36175"/>
    <cellStyle name="Notas 4 2 4 3" xfId="34510"/>
    <cellStyle name="Notas 4 2 4 3 2" xfId="36177"/>
    <cellStyle name="Notas 4 2 4 4" xfId="36174"/>
    <cellStyle name="Notas 4 2 5" xfId="34511"/>
    <cellStyle name="Notas 4 2 5 2" xfId="34512"/>
    <cellStyle name="Notas 4 2 5 2 2" xfId="34513"/>
    <cellStyle name="Notas 4 2 5 2 2 2" xfId="36180"/>
    <cellStyle name="Notas 4 2 5 2 3" xfId="36179"/>
    <cellStyle name="Notas 4 2 5 3" xfId="34514"/>
    <cellStyle name="Notas 4 2 5 3 2" xfId="36181"/>
    <cellStyle name="Notas 4 2 5 4" xfId="36178"/>
    <cellStyle name="Notas 4 2 6" xfId="34515"/>
    <cellStyle name="Notas 4 2 6 2" xfId="34516"/>
    <cellStyle name="Notas 4 2 6 2 2" xfId="34517"/>
    <cellStyle name="Notas 4 2 6 2 2 2" xfId="36184"/>
    <cellStyle name="Notas 4 2 6 2 3" xfId="36183"/>
    <cellStyle name="Notas 4 2 6 3" xfId="34518"/>
    <cellStyle name="Notas 4 2 6 3 2" xfId="36185"/>
    <cellStyle name="Notas 4 2 6 4" xfId="36182"/>
    <cellStyle name="Notas 4 2 7" xfId="34519"/>
    <cellStyle name="Notas 4 2 7 2" xfId="34520"/>
    <cellStyle name="Notas 4 2 7 2 2" xfId="34521"/>
    <cellStyle name="Notas 4 2 7 2 2 2" xfId="36188"/>
    <cellStyle name="Notas 4 2 7 2 3" xfId="36187"/>
    <cellStyle name="Notas 4 2 7 3" xfId="36186"/>
    <cellStyle name="Notas 4 2 8" xfId="35069"/>
    <cellStyle name="Notas 4 2 9" xfId="35131"/>
    <cellStyle name="Notas 4 3" xfId="315"/>
    <cellStyle name="Notas 4 3 2" xfId="655"/>
    <cellStyle name="Notas 4 3 2 2" xfId="34522"/>
    <cellStyle name="Notas 4 3 2 2 2" xfId="36191"/>
    <cellStyle name="Notas 4 3 2 3" xfId="36190"/>
    <cellStyle name="Notas 4 3 3" xfId="34523"/>
    <cellStyle name="Notas 4 3 3 2" xfId="34524"/>
    <cellStyle name="Notas 4 3 3 2 2" xfId="34525"/>
    <cellStyle name="Notas 4 3 3 2 2 2" xfId="36194"/>
    <cellStyle name="Notas 4 3 3 2 3" xfId="36193"/>
    <cellStyle name="Notas 4 3 3 3" xfId="36192"/>
    <cellStyle name="Notas 4 3 4" xfId="36189"/>
    <cellStyle name="Notas 4 4" xfId="316"/>
    <cellStyle name="Notas 4 4 2" xfId="707"/>
    <cellStyle name="Notas 4 4 2 2" xfId="34526"/>
    <cellStyle name="Notas 4 4 2 2 2" xfId="36197"/>
    <cellStyle name="Notas 4 4 2 3" xfId="36196"/>
    <cellStyle name="Notas 4 4 3" xfId="34527"/>
    <cellStyle name="Notas 4 4 3 2" xfId="34528"/>
    <cellStyle name="Notas 4 4 3 2 2" xfId="34529"/>
    <cellStyle name="Notas 4 4 3 2 2 2" xfId="36200"/>
    <cellStyle name="Notas 4 4 3 2 3" xfId="36199"/>
    <cellStyle name="Notas 4 4 3 3" xfId="36198"/>
    <cellStyle name="Notas 4 4 4" xfId="36195"/>
    <cellStyle name="Notas 4 5" xfId="626"/>
    <cellStyle name="Notas 4 5 2" xfId="696"/>
    <cellStyle name="Notas 4 5 2 2" xfId="34530"/>
    <cellStyle name="Notas 4 5 2 2 2" xfId="36203"/>
    <cellStyle name="Notas 4 5 2 3" xfId="36202"/>
    <cellStyle name="Notas 4 5 3" xfId="34531"/>
    <cellStyle name="Notas 4 5 3 2" xfId="36204"/>
    <cellStyle name="Notas 4 5 4" xfId="36201"/>
    <cellStyle name="Notas 4 6" xfId="632"/>
    <cellStyle name="Notas 4 6 2" xfId="34532"/>
    <cellStyle name="Notas 4 6 2 2" xfId="36206"/>
    <cellStyle name="Notas 4 6 3" xfId="36205"/>
    <cellStyle name="Notas 4 7" xfId="34533"/>
    <cellStyle name="Notas 4 7 2" xfId="34534"/>
    <cellStyle name="Notas 4 7 2 2" xfId="34535"/>
    <cellStyle name="Notas 4 7 2 2 2" xfId="36209"/>
    <cellStyle name="Notas 4 7 2 3" xfId="36208"/>
    <cellStyle name="Notas 4 7 3" xfId="34536"/>
    <cellStyle name="Notas 4 7 3 2" xfId="36210"/>
    <cellStyle name="Notas 4 7 4" xfId="36207"/>
    <cellStyle name="Notas 4 8" xfId="34537"/>
    <cellStyle name="Notas 4 8 2" xfId="34538"/>
    <cellStyle name="Notas 4 8 2 2" xfId="34539"/>
    <cellStyle name="Notas 4 8 2 2 2" xfId="36213"/>
    <cellStyle name="Notas 4 8 2 3" xfId="36212"/>
    <cellStyle name="Notas 4 8 3" xfId="34540"/>
    <cellStyle name="Notas 4 8 3 2" xfId="36214"/>
    <cellStyle name="Notas 4 8 4" xfId="36211"/>
    <cellStyle name="Notas 4 9" xfId="34541"/>
    <cellStyle name="Notas 4 9 2" xfId="34542"/>
    <cellStyle name="Notas 4 9 2 2" xfId="34543"/>
    <cellStyle name="Notas 4 9 2 2 2" xfId="36217"/>
    <cellStyle name="Notas 4 9 2 3" xfId="36216"/>
    <cellStyle name="Notas 4 9 3" xfId="34544"/>
    <cellStyle name="Notas 4 9 3 2" xfId="36218"/>
    <cellStyle name="Notas 4 9 4" xfId="36215"/>
    <cellStyle name="Notas 5" xfId="317"/>
    <cellStyle name="Notas 5 10" xfId="34545"/>
    <cellStyle name="Notas 5 10 2" xfId="34546"/>
    <cellStyle name="Notas 5 10 2 2" xfId="34547"/>
    <cellStyle name="Notas 5 10 2 2 2" xfId="36221"/>
    <cellStyle name="Notas 5 10 2 3" xfId="36220"/>
    <cellStyle name="Notas 5 10 3" xfId="34548"/>
    <cellStyle name="Notas 5 10 3 2" xfId="36222"/>
    <cellStyle name="Notas 5 10 4" xfId="36219"/>
    <cellStyle name="Notas 5 11" xfId="34549"/>
    <cellStyle name="Notas 5 11 2" xfId="34550"/>
    <cellStyle name="Notas 5 11 2 2" xfId="34551"/>
    <cellStyle name="Notas 5 11 2 2 2" xfId="36225"/>
    <cellStyle name="Notas 5 11 2 3" xfId="36224"/>
    <cellStyle name="Notas 5 11 3" xfId="36223"/>
    <cellStyle name="Notas 5 12" xfId="35034"/>
    <cellStyle name="Notas 5 13" xfId="34980"/>
    <cellStyle name="Notas 5 2" xfId="318"/>
    <cellStyle name="Notas 5 2 2" xfId="319"/>
    <cellStyle name="Notas 5 2 2 2" xfId="34552"/>
    <cellStyle name="Notas 5 2 2 2 2" xfId="34553"/>
    <cellStyle name="Notas 5 2 2 2 2 2" xfId="34554"/>
    <cellStyle name="Notas 5 2 2 2 2 2 2" xfId="36229"/>
    <cellStyle name="Notas 5 2 2 2 2 3" xfId="36228"/>
    <cellStyle name="Notas 5 2 2 2 3" xfId="36227"/>
    <cellStyle name="Notas 5 2 2 3" xfId="36226"/>
    <cellStyle name="Notas 5 2 3" xfId="34555"/>
    <cellStyle name="Notas 5 2 3 2" xfId="34556"/>
    <cellStyle name="Notas 5 2 3 2 2" xfId="34557"/>
    <cellStyle name="Notas 5 2 3 2 2 2" xfId="36232"/>
    <cellStyle name="Notas 5 2 3 2 3" xfId="36231"/>
    <cellStyle name="Notas 5 2 3 3" xfId="34558"/>
    <cellStyle name="Notas 5 2 3 3 2" xfId="36233"/>
    <cellStyle name="Notas 5 2 3 4" xfId="36230"/>
    <cellStyle name="Notas 5 2 4" xfId="34559"/>
    <cellStyle name="Notas 5 2 4 2" xfId="34560"/>
    <cellStyle name="Notas 5 2 4 2 2" xfId="34561"/>
    <cellStyle name="Notas 5 2 4 2 2 2" xfId="36236"/>
    <cellStyle name="Notas 5 2 4 2 3" xfId="36235"/>
    <cellStyle name="Notas 5 2 4 3" xfId="34562"/>
    <cellStyle name="Notas 5 2 4 3 2" xfId="36237"/>
    <cellStyle name="Notas 5 2 4 4" xfId="36234"/>
    <cellStyle name="Notas 5 2 5" xfId="34563"/>
    <cellStyle name="Notas 5 2 5 2" xfId="34564"/>
    <cellStyle name="Notas 5 2 5 2 2" xfId="34565"/>
    <cellStyle name="Notas 5 2 5 2 2 2" xfId="36240"/>
    <cellStyle name="Notas 5 2 5 2 3" xfId="36239"/>
    <cellStyle name="Notas 5 2 5 3" xfId="34566"/>
    <cellStyle name="Notas 5 2 5 3 2" xfId="36241"/>
    <cellStyle name="Notas 5 2 5 4" xfId="36238"/>
    <cellStyle name="Notas 5 2 6" xfId="34567"/>
    <cellStyle name="Notas 5 2 6 2" xfId="34568"/>
    <cellStyle name="Notas 5 2 6 2 2" xfId="34569"/>
    <cellStyle name="Notas 5 2 6 2 2 2" xfId="36244"/>
    <cellStyle name="Notas 5 2 6 2 3" xfId="36243"/>
    <cellStyle name="Notas 5 2 6 3" xfId="34570"/>
    <cellStyle name="Notas 5 2 6 3 2" xfId="36245"/>
    <cellStyle name="Notas 5 2 6 4" xfId="36242"/>
    <cellStyle name="Notas 5 2 7" xfId="34571"/>
    <cellStyle name="Notas 5 2 7 2" xfId="34572"/>
    <cellStyle name="Notas 5 2 7 2 2" xfId="34573"/>
    <cellStyle name="Notas 5 2 7 2 2 2" xfId="36248"/>
    <cellStyle name="Notas 5 2 7 2 3" xfId="36247"/>
    <cellStyle name="Notas 5 2 7 3" xfId="36246"/>
    <cellStyle name="Notas 5 2 8" xfId="35082"/>
    <cellStyle name="Notas 5 2 9" xfId="35118"/>
    <cellStyle name="Notas 5 3" xfId="320"/>
    <cellStyle name="Notas 5 3 2" xfId="677"/>
    <cellStyle name="Notas 5 3 2 2" xfId="34574"/>
    <cellStyle name="Notas 5 3 2 2 2" xfId="36251"/>
    <cellStyle name="Notas 5 3 2 3" xfId="36250"/>
    <cellStyle name="Notas 5 3 3" xfId="34575"/>
    <cellStyle name="Notas 5 3 3 2" xfId="34576"/>
    <cellStyle name="Notas 5 3 3 2 2" xfId="34577"/>
    <cellStyle name="Notas 5 3 3 2 2 2" xfId="36254"/>
    <cellStyle name="Notas 5 3 3 2 3" xfId="36253"/>
    <cellStyle name="Notas 5 3 3 3" xfId="36252"/>
    <cellStyle name="Notas 5 3 4" xfId="36249"/>
    <cellStyle name="Notas 5 4" xfId="321"/>
    <cellStyle name="Notas 5 4 2" xfId="654"/>
    <cellStyle name="Notas 5 4 2 2" xfId="34578"/>
    <cellStyle name="Notas 5 4 2 2 2" xfId="36257"/>
    <cellStyle name="Notas 5 4 2 3" xfId="36256"/>
    <cellStyle name="Notas 5 4 3" xfId="34579"/>
    <cellStyle name="Notas 5 4 3 2" xfId="34580"/>
    <cellStyle name="Notas 5 4 3 2 2" xfId="34581"/>
    <cellStyle name="Notas 5 4 3 2 2 2" xfId="36260"/>
    <cellStyle name="Notas 5 4 3 2 3" xfId="36259"/>
    <cellStyle name="Notas 5 4 3 3" xfId="36258"/>
    <cellStyle name="Notas 5 4 4" xfId="36255"/>
    <cellStyle name="Notas 5 5" xfId="627"/>
    <cellStyle name="Notas 5 5 2" xfId="697"/>
    <cellStyle name="Notas 5 5 2 2" xfId="34582"/>
    <cellStyle name="Notas 5 5 2 2 2" xfId="36263"/>
    <cellStyle name="Notas 5 5 2 3" xfId="36262"/>
    <cellStyle name="Notas 5 5 3" xfId="34583"/>
    <cellStyle name="Notas 5 5 3 2" xfId="36264"/>
    <cellStyle name="Notas 5 5 4" xfId="36261"/>
    <cellStyle name="Notas 5 6" xfId="614"/>
    <cellStyle name="Notas 5 6 2" xfId="34584"/>
    <cellStyle name="Notas 5 6 2 2" xfId="36266"/>
    <cellStyle name="Notas 5 6 3" xfId="36265"/>
    <cellStyle name="Notas 5 7" xfId="34585"/>
    <cellStyle name="Notas 5 7 2" xfId="34586"/>
    <cellStyle name="Notas 5 7 2 2" xfId="34587"/>
    <cellStyle name="Notas 5 7 2 2 2" xfId="36269"/>
    <cellStyle name="Notas 5 7 2 3" xfId="36268"/>
    <cellStyle name="Notas 5 7 3" xfId="34588"/>
    <cellStyle name="Notas 5 7 3 2" xfId="36270"/>
    <cellStyle name="Notas 5 7 4" xfId="36267"/>
    <cellStyle name="Notas 5 8" xfId="34589"/>
    <cellStyle name="Notas 5 8 2" xfId="34590"/>
    <cellStyle name="Notas 5 8 2 2" xfId="34591"/>
    <cellStyle name="Notas 5 8 2 2 2" xfId="36273"/>
    <cellStyle name="Notas 5 8 2 3" xfId="36272"/>
    <cellStyle name="Notas 5 8 3" xfId="34592"/>
    <cellStyle name="Notas 5 8 3 2" xfId="36274"/>
    <cellStyle name="Notas 5 8 4" xfId="36271"/>
    <cellStyle name="Notas 5 9" xfId="34593"/>
    <cellStyle name="Notas 5 9 2" xfId="34594"/>
    <cellStyle name="Notas 5 9 2 2" xfId="34595"/>
    <cellStyle name="Notas 5 9 2 2 2" xfId="36277"/>
    <cellStyle name="Notas 5 9 2 3" xfId="36276"/>
    <cellStyle name="Notas 5 9 3" xfId="34596"/>
    <cellStyle name="Notas 5 9 3 2" xfId="36278"/>
    <cellStyle name="Notas 5 9 4" xfId="36275"/>
    <cellStyle name="Notas 6" xfId="322"/>
    <cellStyle name="Notas 6 2" xfId="323"/>
    <cellStyle name="Notas 6 2 2" xfId="34597"/>
    <cellStyle name="Notas 6 2 2 2" xfId="34598"/>
    <cellStyle name="Notas 6 2 2 2 2" xfId="34599"/>
    <cellStyle name="Notas 6 2 2 2 2 2" xfId="36282"/>
    <cellStyle name="Notas 6 2 2 2 3" xfId="36281"/>
    <cellStyle name="Notas 6 2 2 3" xfId="36280"/>
    <cellStyle name="Notas 6 2 3" xfId="36279"/>
    <cellStyle name="Notas 6 3" xfId="34600"/>
    <cellStyle name="Notas 6 3 2" xfId="34601"/>
    <cellStyle name="Notas 6 3 2 2" xfId="34602"/>
    <cellStyle name="Notas 6 3 2 2 2" xfId="36285"/>
    <cellStyle name="Notas 6 3 2 3" xfId="36284"/>
    <cellStyle name="Notas 6 3 3" xfId="34603"/>
    <cellStyle name="Notas 6 3 3 2" xfId="36286"/>
    <cellStyle name="Notas 6 3 4" xfId="36283"/>
    <cellStyle name="Notas 6 4" xfId="34604"/>
    <cellStyle name="Notas 6 4 2" xfId="34605"/>
    <cellStyle name="Notas 6 4 2 2" xfId="34606"/>
    <cellStyle name="Notas 6 4 2 2 2" xfId="36289"/>
    <cellStyle name="Notas 6 4 2 3" xfId="36288"/>
    <cellStyle name="Notas 6 4 3" xfId="34607"/>
    <cellStyle name="Notas 6 4 3 2" xfId="36290"/>
    <cellStyle name="Notas 6 4 4" xfId="36287"/>
    <cellStyle name="Notas 6 5" xfId="34608"/>
    <cellStyle name="Notas 6 5 2" xfId="34609"/>
    <cellStyle name="Notas 6 5 2 2" xfId="34610"/>
    <cellStyle name="Notas 6 5 2 2 2" xfId="36293"/>
    <cellStyle name="Notas 6 5 2 3" xfId="36292"/>
    <cellStyle name="Notas 6 5 3" xfId="34611"/>
    <cellStyle name="Notas 6 5 3 2" xfId="36294"/>
    <cellStyle name="Notas 6 5 4" xfId="36291"/>
    <cellStyle name="Notas 6 6" xfId="34612"/>
    <cellStyle name="Notas 6 6 2" xfId="34613"/>
    <cellStyle name="Notas 6 6 2 2" xfId="34614"/>
    <cellStyle name="Notas 6 6 2 2 2" xfId="36297"/>
    <cellStyle name="Notas 6 6 2 3" xfId="36296"/>
    <cellStyle name="Notas 6 6 3" xfId="34615"/>
    <cellStyle name="Notas 6 6 3 2" xfId="36298"/>
    <cellStyle name="Notas 6 6 4" xfId="36295"/>
    <cellStyle name="Notas 6 7" xfId="34616"/>
    <cellStyle name="Notas 6 7 2" xfId="34617"/>
    <cellStyle name="Notas 6 7 2 2" xfId="34618"/>
    <cellStyle name="Notas 6 7 2 2 2" xfId="36301"/>
    <cellStyle name="Notas 6 7 2 3" xfId="36300"/>
    <cellStyle name="Notas 6 7 3" xfId="36299"/>
    <cellStyle name="Notas 6 8" xfId="35075"/>
    <cellStyle name="Notas 6 9" xfId="35028"/>
    <cellStyle name="Notas 7" xfId="324"/>
    <cellStyle name="Notas 7 2" xfId="684"/>
    <cellStyle name="Notas 7 2 2" xfId="34619"/>
    <cellStyle name="Notas 7 2 2 2" xfId="36304"/>
    <cellStyle name="Notas 7 2 3" xfId="36303"/>
    <cellStyle name="Notas 7 3" xfId="34620"/>
    <cellStyle name="Notas 7 3 2" xfId="34621"/>
    <cellStyle name="Notas 7 3 2 2" xfId="34622"/>
    <cellStyle name="Notas 7 3 2 2 2" xfId="36307"/>
    <cellStyle name="Notas 7 3 2 3" xfId="36306"/>
    <cellStyle name="Notas 7 3 3" xfId="36305"/>
    <cellStyle name="Notas 7 4" xfId="36302"/>
    <cellStyle name="Notas 8" xfId="325"/>
    <cellStyle name="Notas 8 2" xfId="719"/>
    <cellStyle name="Notas 8 2 2" xfId="34623"/>
    <cellStyle name="Notas 8 2 2 2" xfId="36310"/>
    <cellStyle name="Notas 8 2 3" xfId="36309"/>
    <cellStyle name="Notas 8 3" xfId="34624"/>
    <cellStyle name="Notas 8 3 2" xfId="34625"/>
    <cellStyle name="Notas 8 3 2 2" xfId="34626"/>
    <cellStyle name="Notas 8 3 2 2 2" xfId="36313"/>
    <cellStyle name="Notas 8 3 2 3" xfId="36312"/>
    <cellStyle name="Notas 8 3 3" xfId="36311"/>
    <cellStyle name="Notas 8 4" xfId="36308"/>
    <cellStyle name="Notas 9" xfId="611"/>
    <cellStyle name="Notas 9 2" xfId="664"/>
    <cellStyle name="Notas 9 2 2" xfId="34627"/>
    <cellStyle name="Notas 9 2 2 2" xfId="36316"/>
    <cellStyle name="Notas 9 2 3" xfId="36315"/>
    <cellStyle name="Notas 9 3" xfId="34628"/>
    <cellStyle name="Notas 9 3 2" xfId="36317"/>
    <cellStyle name="Notas 9 4" xfId="36314"/>
    <cellStyle name="Note" xfId="21862"/>
    <cellStyle name="Note 2" xfId="36458"/>
    <cellStyle name="Notiz" xfId="30" builtinId="10" customBuiltin="1"/>
    <cellStyle name="Notiz 2" xfId="782"/>
    <cellStyle name="Notiz 2 2" xfId="783"/>
    <cellStyle name="One" xfId="21863"/>
    <cellStyle name="One 2" xfId="21864"/>
    <cellStyle name="One 2 2" xfId="21865"/>
    <cellStyle name="One 2 3" xfId="21866"/>
    <cellStyle name="One 2 3 2" xfId="21867"/>
    <cellStyle name="One 2 4" xfId="21868"/>
    <cellStyle name="One 2 5" xfId="21869"/>
    <cellStyle name="One 2 6" xfId="21870"/>
    <cellStyle name="One 2 7" xfId="21871"/>
    <cellStyle name="One 2 8" xfId="21872"/>
    <cellStyle name="Output" xfId="22695"/>
    <cellStyle name="Output 2" xfId="36453"/>
    <cellStyle name="Percent [0]" xfId="21873"/>
    <cellStyle name="Percent [0] 2" xfId="21874"/>
    <cellStyle name="Percent [0] 2 2" xfId="21875"/>
    <cellStyle name="Percent [0] 2 3" xfId="21876"/>
    <cellStyle name="Percent [0] 2 3 2" xfId="21877"/>
    <cellStyle name="Percent [0] 2 4" xfId="21878"/>
    <cellStyle name="Percent [0] 2 5" xfId="21879"/>
    <cellStyle name="Percent [0] 2 6" xfId="21880"/>
    <cellStyle name="Percent [0] 2 7" xfId="21881"/>
    <cellStyle name="Percent [0] 2 8" xfId="21882"/>
    <cellStyle name="Percent [1]" xfId="21883"/>
    <cellStyle name="Percent [1] 2" xfId="21884"/>
    <cellStyle name="Percent [1] 2 2" xfId="21885"/>
    <cellStyle name="Percent [1] 2 3" xfId="21886"/>
    <cellStyle name="Percent [1] 2 3 2" xfId="21887"/>
    <cellStyle name="Percent [1] 2 4" xfId="21888"/>
    <cellStyle name="Percent [1] 2 5" xfId="21889"/>
    <cellStyle name="Percent [1] 2 6" xfId="21890"/>
    <cellStyle name="Percent [1] 2 7" xfId="21891"/>
    <cellStyle name="Percent [1] 2 8" xfId="21892"/>
    <cellStyle name="Percent [2]" xfId="21893"/>
    <cellStyle name="Percent [2] 2" xfId="21894"/>
    <cellStyle name="Percent [2] 2 2" xfId="21895"/>
    <cellStyle name="Percent [2] 2 3" xfId="21896"/>
    <cellStyle name="Percent [2] 2 3 2" xfId="21897"/>
    <cellStyle name="Percent [2] 2 4" xfId="21898"/>
    <cellStyle name="Percent [2] 2 5" xfId="21899"/>
    <cellStyle name="Percent [2] 2 6" xfId="21900"/>
    <cellStyle name="Percent [2] 2 7" xfId="21901"/>
    <cellStyle name="Percent [2] 2 8" xfId="21902"/>
    <cellStyle name="Percent 10" xfId="21903"/>
    <cellStyle name="Percent 10 2" xfId="21904"/>
    <cellStyle name="Percent 10 2 2" xfId="21905"/>
    <cellStyle name="Percent 10 2 2 2" xfId="21906"/>
    <cellStyle name="Percent 10 2 2 3" xfId="21907"/>
    <cellStyle name="Percent 10 2 2 3 2" xfId="21908"/>
    <cellStyle name="Percent 10 2 2 4" xfId="21909"/>
    <cellStyle name="Percent 10 2 2 5" xfId="21910"/>
    <cellStyle name="Percent 10 2 2 6" xfId="21911"/>
    <cellStyle name="Percent 10 2 2 7" xfId="21912"/>
    <cellStyle name="Percent 10 2 2 8" xfId="21913"/>
    <cellStyle name="Percent 10 3" xfId="21914"/>
    <cellStyle name="Percent 10 3 2" xfId="21915"/>
    <cellStyle name="Percent 10 3 3" xfId="21916"/>
    <cellStyle name="Percent 10 3 3 2" xfId="21917"/>
    <cellStyle name="Percent 10 3 4" xfId="21918"/>
    <cellStyle name="Percent 10 3 5" xfId="21919"/>
    <cellStyle name="Percent 10 3 6" xfId="21920"/>
    <cellStyle name="Percent 10 3 7" xfId="21921"/>
    <cellStyle name="Percent 10 3 8" xfId="21922"/>
    <cellStyle name="Percent 11" xfId="21923"/>
    <cellStyle name="Percent 11 2" xfId="21924"/>
    <cellStyle name="Percent 11 2 2" xfId="21925"/>
    <cellStyle name="Percent 11 2 2 2" xfId="21926"/>
    <cellStyle name="Percent 11 2 2 3" xfId="21927"/>
    <cellStyle name="Percent 11 2 2 3 2" xfId="21928"/>
    <cellStyle name="Percent 11 2 2 4" xfId="21929"/>
    <cellStyle name="Percent 11 2 2 5" xfId="21930"/>
    <cellStyle name="Percent 11 2 2 6" xfId="21931"/>
    <cellStyle name="Percent 11 2 2 7" xfId="21932"/>
    <cellStyle name="Percent 11 2 2 8" xfId="21933"/>
    <cellStyle name="Percent 11 3" xfId="21934"/>
    <cellStyle name="Percent 11 3 2" xfId="21935"/>
    <cellStyle name="Percent 11 3 3" xfId="21936"/>
    <cellStyle name="Percent 11 3 3 2" xfId="21937"/>
    <cellStyle name="Percent 11 3 4" xfId="21938"/>
    <cellStyle name="Percent 11 3 5" xfId="21939"/>
    <cellStyle name="Percent 11 3 6" xfId="21940"/>
    <cellStyle name="Percent 11 3 7" xfId="21941"/>
    <cellStyle name="Percent 11 3 8" xfId="21942"/>
    <cellStyle name="Percent 12" xfId="21943"/>
    <cellStyle name="Percent 12 2" xfId="21944"/>
    <cellStyle name="Percent 12 2 2" xfId="21945"/>
    <cellStyle name="Percent 12 2 2 2" xfId="21946"/>
    <cellStyle name="Percent 12 2 2 3" xfId="21947"/>
    <cellStyle name="Percent 12 2 2 3 2" xfId="21948"/>
    <cellStyle name="Percent 12 2 2 4" xfId="21949"/>
    <cellStyle name="Percent 12 2 2 5" xfId="21950"/>
    <cellStyle name="Percent 12 2 2 6" xfId="21951"/>
    <cellStyle name="Percent 12 2 2 7" xfId="21952"/>
    <cellStyle name="Percent 12 2 2 8" xfId="21953"/>
    <cellStyle name="Percent 12 3" xfId="21954"/>
    <cellStyle name="Percent 12 3 2" xfId="21955"/>
    <cellStyle name="Percent 12 3 3" xfId="21956"/>
    <cellStyle name="Percent 12 3 3 2" xfId="21957"/>
    <cellStyle name="Percent 12 3 4" xfId="21958"/>
    <cellStyle name="Percent 12 3 5" xfId="21959"/>
    <cellStyle name="Percent 12 3 6" xfId="21960"/>
    <cellStyle name="Percent 12 3 7" xfId="21961"/>
    <cellStyle name="Percent 12 3 8" xfId="21962"/>
    <cellStyle name="Percent 13" xfId="21963"/>
    <cellStyle name="Percent 13 2" xfId="21964"/>
    <cellStyle name="Percent 13 2 2" xfId="21965"/>
    <cellStyle name="Percent 13 2 2 2" xfId="21966"/>
    <cellStyle name="Percent 13 2 2 3" xfId="21967"/>
    <cellStyle name="Percent 13 2 2 3 2" xfId="21968"/>
    <cellStyle name="Percent 13 2 2 4" xfId="21969"/>
    <cellStyle name="Percent 13 2 2 5" xfId="21970"/>
    <cellStyle name="Percent 13 2 2 6" xfId="21971"/>
    <cellStyle name="Percent 13 2 2 7" xfId="21972"/>
    <cellStyle name="Percent 13 2 2 8" xfId="21973"/>
    <cellStyle name="Percent 13 3" xfId="21974"/>
    <cellStyle name="Percent 13 3 2" xfId="21975"/>
    <cellStyle name="Percent 13 3 3" xfId="21976"/>
    <cellStyle name="Percent 13 3 3 2" xfId="21977"/>
    <cellStyle name="Percent 13 3 4" xfId="21978"/>
    <cellStyle name="Percent 13 3 5" xfId="21979"/>
    <cellStyle name="Percent 13 3 6" xfId="21980"/>
    <cellStyle name="Percent 13 3 7" xfId="21981"/>
    <cellStyle name="Percent 13 3 8" xfId="21982"/>
    <cellStyle name="Percent 14" xfId="21983"/>
    <cellStyle name="Percent 14 2" xfId="21984"/>
    <cellStyle name="Percent 14 2 2" xfId="21985"/>
    <cellStyle name="Percent 14 2 2 2" xfId="21986"/>
    <cellStyle name="Percent 14 2 2 3" xfId="21987"/>
    <cellStyle name="Percent 14 2 2 3 2" xfId="21988"/>
    <cellStyle name="Percent 14 2 2 4" xfId="21989"/>
    <cellStyle name="Percent 14 2 2 5" xfId="21990"/>
    <cellStyle name="Percent 14 2 2 6" xfId="21991"/>
    <cellStyle name="Percent 14 2 2 7" xfId="21992"/>
    <cellStyle name="Percent 14 2 2 8" xfId="21993"/>
    <cellStyle name="Percent 14 3" xfId="21994"/>
    <cellStyle name="Percent 14 3 2" xfId="21995"/>
    <cellStyle name="Percent 14 3 3" xfId="21996"/>
    <cellStyle name="Percent 14 3 3 2" xfId="21997"/>
    <cellStyle name="Percent 14 3 4" xfId="21998"/>
    <cellStyle name="Percent 14 3 5" xfId="21999"/>
    <cellStyle name="Percent 14 3 6" xfId="22000"/>
    <cellStyle name="Percent 14 3 7" xfId="22001"/>
    <cellStyle name="Percent 14 3 8" xfId="22002"/>
    <cellStyle name="Percent 15" xfId="22003"/>
    <cellStyle name="Percent 15 2" xfId="22004"/>
    <cellStyle name="Percent 15 2 2" xfId="22005"/>
    <cellStyle name="Percent 15 2 2 2" xfId="22006"/>
    <cellStyle name="Percent 15 2 2 3" xfId="22007"/>
    <cellStyle name="Percent 15 2 2 3 2" xfId="22008"/>
    <cellStyle name="Percent 15 2 2 4" xfId="22009"/>
    <cellStyle name="Percent 15 2 2 5" xfId="22010"/>
    <cellStyle name="Percent 15 2 2 6" xfId="22011"/>
    <cellStyle name="Percent 15 2 2 7" xfId="22012"/>
    <cellStyle name="Percent 15 2 2 8" xfId="22013"/>
    <cellStyle name="Percent 15 3" xfId="22014"/>
    <cellStyle name="Percent 15 3 2" xfId="22015"/>
    <cellStyle name="Percent 15 3 3" xfId="22016"/>
    <cellStyle name="Percent 15 3 3 2" xfId="22017"/>
    <cellStyle name="Percent 15 3 4" xfId="22018"/>
    <cellStyle name="Percent 15 3 5" xfId="22019"/>
    <cellStyle name="Percent 15 3 6" xfId="22020"/>
    <cellStyle name="Percent 15 3 7" xfId="22021"/>
    <cellStyle name="Percent 15 3 8" xfId="22022"/>
    <cellStyle name="Percent 16" xfId="22023"/>
    <cellStyle name="Percent 16 2" xfId="22024"/>
    <cellStyle name="Percent 16 2 2" xfId="22025"/>
    <cellStyle name="Percent 16 2 2 2" xfId="22026"/>
    <cellStyle name="Percent 16 2 2 3" xfId="22027"/>
    <cellStyle name="Percent 16 2 2 3 2" xfId="22028"/>
    <cellStyle name="Percent 16 2 2 4" xfId="22029"/>
    <cellStyle name="Percent 16 2 2 5" xfId="22030"/>
    <cellStyle name="Percent 16 2 2 6" xfId="22031"/>
    <cellStyle name="Percent 16 2 2 7" xfId="22032"/>
    <cellStyle name="Percent 16 2 2 8" xfId="22033"/>
    <cellStyle name="Percent 16 3" xfId="22034"/>
    <cellStyle name="Percent 16 3 2" xfId="22035"/>
    <cellStyle name="Percent 16 3 3" xfId="22036"/>
    <cellStyle name="Percent 16 3 3 2" xfId="22037"/>
    <cellStyle name="Percent 16 3 4" xfId="22038"/>
    <cellStyle name="Percent 16 3 5" xfId="22039"/>
    <cellStyle name="Percent 16 3 6" xfId="22040"/>
    <cellStyle name="Percent 16 3 7" xfId="22041"/>
    <cellStyle name="Percent 16 3 8" xfId="22042"/>
    <cellStyle name="Percent 17" xfId="22043"/>
    <cellStyle name="Percent 17 2" xfId="22044"/>
    <cellStyle name="Percent 17 2 2" xfId="22045"/>
    <cellStyle name="Percent 17 2 2 2" xfId="22046"/>
    <cellStyle name="Percent 17 2 2 3" xfId="22047"/>
    <cellStyle name="Percent 17 2 2 3 2" xfId="22048"/>
    <cellStyle name="Percent 17 2 2 4" xfId="22049"/>
    <cellStyle name="Percent 17 2 2 5" xfId="22050"/>
    <cellStyle name="Percent 17 2 2 6" xfId="22051"/>
    <cellStyle name="Percent 17 2 2 7" xfId="22052"/>
    <cellStyle name="Percent 17 2 2 8" xfId="22053"/>
    <cellStyle name="Percent 17 3" xfId="22054"/>
    <cellStyle name="Percent 17 3 2" xfId="22055"/>
    <cellStyle name="Percent 17 3 3" xfId="22056"/>
    <cellStyle name="Percent 17 3 3 2" xfId="22057"/>
    <cellStyle name="Percent 17 3 4" xfId="22058"/>
    <cellStyle name="Percent 17 3 5" xfId="22059"/>
    <cellStyle name="Percent 17 3 6" xfId="22060"/>
    <cellStyle name="Percent 17 3 7" xfId="22061"/>
    <cellStyle name="Percent 17 3 8" xfId="22062"/>
    <cellStyle name="Percent 18" xfId="22063"/>
    <cellStyle name="Percent 18 2" xfId="22064"/>
    <cellStyle name="Percent 18 2 2" xfId="22065"/>
    <cellStyle name="Percent 18 2 2 2" xfId="22066"/>
    <cellStyle name="Percent 18 2 2 3" xfId="22067"/>
    <cellStyle name="Percent 18 2 2 3 2" xfId="22068"/>
    <cellStyle name="Percent 18 2 2 4" xfId="22069"/>
    <cellStyle name="Percent 18 2 2 5" xfId="22070"/>
    <cellStyle name="Percent 18 2 2 6" xfId="22071"/>
    <cellStyle name="Percent 18 2 2 7" xfId="22072"/>
    <cellStyle name="Percent 18 2 2 8" xfId="22073"/>
    <cellStyle name="Percent 18 3" xfId="22074"/>
    <cellStyle name="Percent 18 3 2" xfId="22075"/>
    <cellStyle name="Percent 18 3 3" xfId="22076"/>
    <cellStyle name="Percent 18 3 3 2" xfId="22077"/>
    <cellStyle name="Percent 18 3 4" xfId="22078"/>
    <cellStyle name="Percent 18 3 5" xfId="22079"/>
    <cellStyle name="Percent 18 3 6" xfId="22080"/>
    <cellStyle name="Percent 18 3 7" xfId="22081"/>
    <cellStyle name="Percent 18 3 8" xfId="22082"/>
    <cellStyle name="Percent 19" xfId="22083"/>
    <cellStyle name="Percent 19 2" xfId="22084"/>
    <cellStyle name="Percent 19 2 2" xfId="22085"/>
    <cellStyle name="Percent 19 2 2 2" xfId="22086"/>
    <cellStyle name="Percent 19 2 2 3" xfId="22087"/>
    <cellStyle name="Percent 19 2 2 3 2" xfId="22088"/>
    <cellStyle name="Percent 19 2 2 4" xfId="22089"/>
    <cellStyle name="Percent 19 2 2 5" xfId="22090"/>
    <cellStyle name="Percent 19 2 2 6" xfId="22091"/>
    <cellStyle name="Percent 19 2 2 7" xfId="22092"/>
    <cellStyle name="Percent 19 2 2 8" xfId="22093"/>
    <cellStyle name="Percent 19 3" xfId="22094"/>
    <cellStyle name="Percent 19 3 2" xfId="22095"/>
    <cellStyle name="Percent 19 3 3" xfId="22096"/>
    <cellStyle name="Percent 19 3 3 2" xfId="22097"/>
    <cellStyle name="Percent 19 3 4" xfId="22098"/>
    <cellStyle name="Percent 19 3 5" xfId="22099"/>
    <cellStyle name="Percent 19 3 6" xfId="22100"/>
    <cellStyle name="Percent 19 3 7" xfId="22101"/>
    <cellStyle name="Percent 19 3 8" xfId="22102"/>
    <cellStyle name="Percent 2" xfId="326"/>
    <cellStyle name="Percent 2 10" xfId="22103"/>
    <cellStyle name="Percent 2 10 2" xfId="22104"/>
    <cellStyle name="Percent 2 10 2 2" xfId="22105"/>
    <cellStyle name="Percent 2 10 2 3" xfId="22106"/>
    <cellStyle name="Percent 2 10 2 3 2" xfId="22107"/>
    <cellStyle name="Percent 2 10 2 4" xfId="22108"/>
    <cellStyle name="Percent 2 10 2 5" xfId="22109"/>
    <cellStyle name="Percent 2 10 2 6" xfId="22110"/>
    <cellStyle name="Percent 2 10 2 7" xfId="22111"/>
    <cellStyle name="Percent 2 10 2 8" xfId="22112"/>
    <cellStyle name="Percent 2 11" xfId="22113"/>
    <cellStyle name="Percent 2 11 2" xfId="22114"/>
    <cellStyle name="Percent 2 11 2 2" xfId="22115"/>
    <cellStyle name="Percent 2 11 2 3" xfId="22116"/>
    <cellStyle name="Percent 2 11 2 3 2" xfId="22117"/>
    <cellStyle name="Percent 2 11 2 4" xfId="22118"/>
    <cellStyle name="Percent 2 11 2 5" xfId="22119"/>
    <cellStyle name="Percent 2 11 2 6" xfId="22120"/>
    <cellStyle name="Percent 2 11 2 7" xfId="22121"/>
    <cellStyle name="Percent 2 11 2 8" xfId="22122"/>
    <cellStyle name="Percent 2 12" xfId="22123"/>
    <cellStyle name="Percent 2 12 2" xfId="22124"/>
    <cellStyle name="Percent 2 12 2 2" xfId="22125"/>
    <cellStyle name="Percent 2 12 2 3" xfId="22126"/>
    <cellStyle name="Percent 2 12 2 3 2" xfId="22127"/>
    <cellStyle name="Percent 2 12 2 4" xfId="22128"/>
    <cellStyle name="Percent 2 12 2 5" xfId="22129"/>
    <cellStyle name="Percent 2 12 2 6" xfId="22130"/>
    <cellStyle name="Percent 2 12 2 7" xfId="22131"/>
    <cellStyle name="Percent 2 12 2 8" xfId="22132"/>
    <cellStyle name="Percent 2 13" xfId="22133"/>
    <cellStyle name="Percent 2 13 2" xfId="22134"/>
    <cellStyle name="Percent 2 13 2 2" xfId="22135"/>
    <cellStyle name="Percent 2 13 2 3" xfId="22136"/>
    <cellStyle name="Percent 2 13 2 3 2" xfId="22137"/>
    <cellStyle name="Percent 2 13 2 4" xfId="22138"/>
    <cellStyle name="Percent 2 13 2 5" xfId="22139"/>
    <cellStyle name="Percent 2 13 2 6" xfId="22140"/>
    <cellStyle name="Percent 2 13 2 7" xfId="22141"/>
    <cellStyle name="Percent 2 13 2 8" xfId="22142"/>
    <cellStyle name="Percent 2 14" xfId="22143"/>
    <cellStyle name="Percent 2 14 2" xfId="22144"/>
    <cellStyle name="Percent 2 14 2 2" xfId="22145"/>
    <cellStyle name="Percent 2 14 2 2 2" xfId="22146"/>
    <cellStyle name="Percent 2 14 2 3" xfId="22147"/>
    <cellStyle name="Percent 2 14 2 3 2" xfId="22148"/>
    <cellStyle name="Percent 2 14 2 4" xfId="22149"/>
    <cellStyle name="Percent 2 14 2 5" xfId="22150"/>
    <cellStyle name="Percent 2 14 2 6" xfId="22151"/>
    <cellStyle name="Percent 2 14 2 7" xfId="22152"/>
    <cellStyle name="Percent 2 14 2 8" xfId="22153"/>
    <cellStyle name="Percent 2 14 3" xfId="22154"/>
    <cellStyle name="Percent 2 15" xfId="22155"/>
    <cellStyle name="Percent 2 15 2" xfId="22156"/>
    <cellStyle name="Percent 2 15 3" xfId="22157"/>
    <cellStyle name="Percent 2 15 3 2" xfId="22158"/>
    <cellStyle name="Percent 2 15 4" xfId="22159"/>
    <cellStyle name="Percent 2 15 5" xfId="22160"/>
    <cellStyle name="Percent 2 15 6" xfId="22161"/>
    <cellStyle name="Percent 2 15 7" xfId="22162"/>
    <cellStyle name="Percent 2 15 8" xfId="22163"/>
    <cellStyle name="Percent 2 16" xfId="22164"/>
    <cellStyle name="Percent 2 16 2" xfId="22165"/>
    <cellStyle name="Percent 2 16 2 2" xfId="22166"/>
    <cellStyle name="Percent 2 16 2 2 2" xfId="22167"/>
    <cellStyle name="Percent 2 16 2 2 2 2" xfId="22168"/>
    <cellStyle name="Percent 2 16 2 2 2 2 2" xfId="22169"/>
    <cellStyle name="Percent 2 16 2 2 2 2 2 2" xfId="22170"/>
    <cellStyle name="Percent 2 16 2 2 2 2 3" xfId="22171"/>
    <cellStyle name="Percent 2 16 2 2 2 3" xfId="22172"/>
    <cellStyle name="Percent 2 16 2 2 2 3 2" xfId="22173"/>
    <cellStyle name="Percent 2 16 2 2 3" xfId="22174"/>
    <cellStyle name="Percent 2 16 2 2 3 2" xfId="22175"/>
    <cellStyle name="Percent 2 16 2 2 4" xfId="22176"/>
    <cellStyle name="Percent 2 16 2 3" xfId="22177"/>
    <cellStyle name="Percent 2 16 2 4" xfId="22178"/>
    <cellStyle name="Percent 2 16 2 4 2" xfId="22179"/>
    <cellStyle name="Percent 2 16 2 4 2 2" xfId="22180"/>
    <cellStyle name="Percent 2 16 2 4 3" xfId="22181"/>
    <cellStyle name="Percent 2 16 2 5" xfId="22182"/>
    <cellStyle name="Percent 2 16 2 5 2" xfId="22183"/>
    <cellStyle name="Percent 2 16 3" xfId="22184"/>
    <cellStyle name="Percent 2 16 3 2" xfId="22185"/>
    <cellStyle name="Percent 2 16 3 2 2" xfId="22186"/>
    <cellStyle name="Percent 2 16 3 2 2 2" xfId="22187"/>
    <cellStyle name="Percent 2 16 3 2 2 2 2" xfId="22188"/>
    <cellStyle name="Percent 2 16 3 2 2 3" xfId="22189"/>
    <cellStyle name="Percent 2 16 3 2 3" xfId="22190"/>
    <cellStyle name="Percent 2 16 3 2 3 2" xfId="22191"/>
    <cellStyle name="Percent 2 16 3 3" xfId="22192"/>
    <cellStyle name="Percent 2 16 3 3 2" xfId="22193"/>
    <cellStyle name="Percent 2 16 3 4" xfId="22194"/>
    <cellStyle name="Percent 2 16 4" xfId="22195"/>
    <cellStyle name="Percent 2 16 4 2" xfId="22196"/>
    <cellStyle name="Percent 2 16 4 2 2" xfId="22197"/>
    <cellStyle name="Percent 2 16 4 3" xfId="22198"/>
    <cellStyle name="Percent 2 16 5" xfId="22199"/>
    <cellStyle name="Percent 2 16 5 2" xfId="22200"/>
    <cellStyle name="Percent 2 16 6" xfId="22201"/>
    <cellStyle name="Percent 2 17" xfId="22202"/>
    <cellStyle name="Percent 2 17 2" xfId="22203"/>
    <cellStyle name="Percent 2 17 3" xfId="22204"/>
    <cellStyle name="Percent 2 17 4" xfId="22205"/>
    <cellStyle name="Percent 2 18" xfId="22206"/>
    <cellStyle name="Percent 2 19" xfId="22207"/>
    <cellStyle name="Percent 2 2" xfId="327"/>
    <cellStyle name="Percent 2 2 2" xfId="22209"/>
    <cellStyle name="Percent 2 2 2 2" xfId="22210"/>
    <cellStyle name="Percent 2 2 2 3" xfId="22211"/>
    <cellStyle name="Percent 2 2 2 3 2" xfId="22212"/>
    <cellStyle name="Percent 2 2 2 4" xfId="22213"/>
    <cellStyle name="Percent 2 2 2 5" xfId="22214"/>
    <cellStyle name="Percent 2 2 2 6" xfId="22215"/>
    <cellStyle name="Percent 2 2 2 7" xfId="22216"/>
    <cellStyle name="Percent 2 2 2 8" xfId="22217"/>
    <cellStyle name="Percent 2 2 3" xfId="22208"/>
    <cellStyle name="Percent 2 20" xfId="22218"/>
    <cellStyle name="Percent 2 20 2" xfId="22219"/>
    <cellStyle name="Percent 2 20 2 2" xfId="22220"/>
    <cellStyle name="Percent 2 20 2 2 2" xfId="22221"/>
    <cellStyle name="Percent 2 20 2 2 2 2" xfId="22222"/>
    <cellStyle name="Percent 2 20 2 2 3" xfId="22223"/>
    <cellStyle name="Percent 2 20 2 3" xfId="22224"/>
    <cellStyle name="Percent 2 20 2 3 2" xfId="22225"/>
    <cellStyle name="Percent 2 20 3" xfId="22226"/>
    <cellStyle name="Percent 2 20 3 2" xfId="22227"/>
    <cellStyle name="Percent 2 20 4" xfId="22228"/>
    <cellStyle name="Percent 2 21" xfId="22229"/>
    <cellStyle name="Percent 2 22" xfId="22230"/>
    <cellStyle name="Percent 2 22 2" xfId="22231"/>
    <cellStyle name="Percent 2 23" xfId="22232"/>
    <cellStyle name="Percent 2 3" xfId="22233"/>
    <cellStyle name="Percent 2 3 2" xfId="22234"/>
    <cellStyle name="Percent 2 3 2 2" xfId="22235"/>
    <cellStyle name="Percent 2 3 2 2 2" xfId="22236"/>
    <cellStyle name="Percent 2 3 2 3" xfId="22237"/>
    <cellStyle name="Percent 2 3 2 3 2" xfId="22238"/>
    <cellStyle name="Percent 2 3 2 4" xfId="22239"/>
    <cellStyle name="Percent 2 3 2 5" xfId="22240"/>
    <cellStyle name="Percent 2 3 2 6" xfId="22241"/>
    <cellStyle name="Percent 2 3 2 7" xfId="22242"/>
    <cellStyle name="Percent 2 3 2 8" xfId="22243"/>
    <cellStyle name="Percent 2 3 3" xfId="22244"/>
    <cellStyle name="Percent 2 4" xfId="22245"/>
    <cellStyle name="Percent 2 4 2" xfId="22246"/>
    <cellStyle name="Percent 2 4 2 2" xfId="22247"/>
    <cellStyle name="Percent 2 4 2 2 2" xfId="22248"/>
    <cellStyle name="Percent 2 4 2 3" xfId="22249"/>
    <cellStyle name="Percent 2 4 2 3 2" xfId="22250"/>
    <cellStyle name="Percent 2 4 2 4" xfId="22251"/>
    <cellStyle name="Percent 2 4 2 5" xfId="22252"/>
    <cellStyle name="Percent 2 4 2 6" xfId="22253"/>
    <cellStyle name="Percent 2 4 2 7" xfId="22254"/>
    <cellStyle name="Percent 2 4 2 8" xfId="22255"/>
    <cellStyle name="Percent 2 4 3" xfId="22256"/>
    <cellStyle name="Percent 2 5" xfId="22257"/>
    <cellStyle name="Percent 2 5 2" xfId="22258"/>
    <cellStyle name="Percent 2 5 2 2" xfId="22259"/>
    <cellStyle name="Percent 2 5 2 2 2" xfId="22260"/>
    <cellStyle name="Percent 2 5 2 3" xfId="22261"/>
    <cellStyle name="Percent 2 5 2 3 2" xfId="22262"/>
    <cellStyle name="Percent 2 5 2 4" xfId="22263"/>
    <cellStyle name="Percent 2 5 2 5" xfId="22264"/>
    <cellStyle name="Percent 2 5 2 6" xfId="22265"/>
    <cellStyle name="Percent 2 5 2 7" xfId="22266"/>
    <cellStyle name="Percent 2 5 2 8" xfId="22267"/>
    <cellStyle name="Percent 2 5 3" xfId="22268"/>
    <cellStyle name="Percent 2 6" xfId="22269"/>
    <cellStyle name="Percent 2 6 2" xfId="22270"/>
    <cellStyle name="Percent 2 6 2 2" xfId="22271"/>
    <cellStyle name="Percent 2 6 2 2 2" xfId="22272"/>
    <cellStyle name="Percent 2 6 2 3" xfId="22273"/>
    <cellStyle name="Percent 2 6 2 3 2" xfId="22274"/>
    <cellStyle name="Percent 2 6 2 4" xfId="22275"/>
    <cellStyle name="Percent 2 6 2 5" xfId="22276"/>
    <cellStyle name="Percent 2 6 2 6" xfId="22277"/>
    <cellStyle name="Percent 2 6 2 7" xfId="22278"/>
    <cellStyle name="Percent 2 6 2 8" xfId="22279"/>
    <cellStyle name="Percent 2 6 3" xfId="22280"/>
    <cellStyle name="Percent 2 7" xfId="22281"/>
    <cellStyle name="Percent 2 7 2" xfId="22282"/>
    <cellStyle name="Percent 2 7 2 2" xfId="22283"/>
    <cellStyle name="Percent 2 7 2 3" xfId="22284"/>
    <cellStyle name="Percent 2 7 2 3 2" xfId="22285"/>
    <cellStyle name="Percent 2 7 2 4" xfId="22286"/>
    <cellStyle name="Percent 2 7 2 5" xfId="22287"/>
    <cellStyle name="Percent 2 7 2 6" xfId="22288"/>
    <cellStyle name="Percent 2 7 2 7" xfId="22289"/>
    <cellStyle name="Percent 2 7 2 8" xfId="22290"/>
    <cellStyle name="Percent 2 8" xfId="22291"/>
    <cellStyle name="Percent 2 8 2" xfId="22292"/>
    <cellStyle name="Percent 2 8 2 2" xfId="22293"/>
    <cellStyle name="Percent 2 8 2 3" xfId="22294"/>
    <cellStyle name="Percent 2 8 2 3 2" xfId="22295"/>
    <cellStyle name="Percent 2 8 2 4" xfId="22296"/>
    <cellStyle name="Percent 2 8 2 5" xfId="22297"/>
    <cellStyle name="Percent 2 8 2 6" xfId="22298"/>
    <cellStyle name="Percent 2 8 2 7" xfId="22299"/>
    <cellStyle name="Percent 2 8 2 8" xfId="22300"/>
    <cellStyle name="Percent 2 9" xfId="22301"/>
    <cellStyle name="Percent 2 9 2" xfId="22302"/>
    <cellStyle name="Percent 2 9 2 2" xfId="22303"/>
    <cellStyle name="Percent 2 9 2 3" xfId="22304"/>
    <cellStyle name="Percent 2 9 2 3 2" xfId="22305"/>
    <cellStyle name="Percent 2 9 2 4" xfId="22306"/>
    <cellStyle name="Percent 2 9 2 5" xfId="22307"/>
    <cellStyle name="Percent 2 9 2 6" xfId="22308"/>
    <cellStyle name="Percent 2 9 2 7" xfId="22309"/>
    <cellStyle name="Percent 2 9 2 8" xfId="22310"/>
    <cellStyle name="Percent 20" xfId="22311"/>
    <cellStyle name="Percent 20 2" xfId="22312"/>
    <cellStyle name="Percent 20 2 2" xfId="22313"/>
    <cellStyle name="Percent 20 2 2 2" xfId="22314"/>
    <cellStyle name="Percent 20 2 2 3" xfId="22315"/>
    <cellStyle name="Percent 20 2 2 3 2" xfId="22316"/>
    <cellStyle name="Percent 20 2 2 4" xfId="22317"/>
    <cellStyle name="Percent 20 2 2 5" xfId="22318"/>
    <cellStyle name="Percent 20 2 2 6" xfId="22319"/>
    <cellStyle name="Percent 20 2 2 7" xfId="22320"/>
    <cellStyle name="Percent 20 2 2 8" xfId="22321"/>
    <cellStyle name="Percent 20 3" xfId="22322"/>
    <cellStyle name="Percent 20 3 2" xfId="22323"/>
    <cellStyle name="Percent 20 3 3" xfId="22324"/>
    <cellStyle name="Percent 20 3 3 2" xfId="22325"/>
    <cellStyle name="Percent 20 3 4" xfId="22326"/>
    <cellStyle name="Percent 20 3 5" xfId="22327"/>
    <cellStyle name="Percent 20 3 6" xfId="22328"/>
    <cellStyle name="Percent 20 3 7" xfId="22329"/>
    <cellStyle name="Percent 20 3 8" xfId="22330"/>
    <cellStyle name="Percent 21" xfId="22331"/>
    <cellStyle name="Percent 21 2" xfId="22332"/>
    <cellStyle name="Percent 21 2 2" xfId="22333"/>
    <cellStyle name="Percent 21 2 2 2" xfId="22334"/>
    <cellStyle name="Percent 21 2 2 3" xfId="22335"/>
    <cellStyle name="Percent 21 2 2 3 2" xfId="22336"/>
    <cellStyle name="Percent 21 2 2 4" xfId="22337"/>
    <cellStyle name="Percent 21 2 2 5" xfId="22338"/>
    <cellStyle name="Percent 21 2 2 6" xfId="22339"/>
    <cellStyle name="Percent 21 2 2 7" xfId="22340"/>
    <cellStyle name="Percent 21 2 2 8" xfId="22341"/>
    <cellStyle name="Percent 21 3" xfId="22342"/>
    <cellStyle name="Percent 21 3 2" xfId="22343"/>
    <cellStyle name="Percent 21 3 3" xfId="22344"/>
    <cellStyle name="Percent 21 3 3 2" xfId="22345"/>
    <cellStyle name="Percent 21 3 4" xfId="22346"/>
    <cellStyle name="Percent 21 3 5" xfId="22347"/>
    <cellStyle name="Percent 21 3 6" xfId="22348"/>
    <cellStyle name="Percent 21 3 7" xfId="22349"/>
    <cellStyle name="Percent 21 3 8" xfId="22350"/>
    <cellStyle name="Percent 22" xfId="22351"/>
    <cellStyle name="Percent 22 2" xfId="22352"/>
    <cellStyle name="Percent 22 2 2" xfId="22353"/>
    <cellStyle name="Percent 22 2 2 2" xfId="22354"/>
    <cellStyle name="Percent 22 2 2 3" xfId="22355"/>
    <cellStyle name="Percent 22 2 2 3 2" xfId="22356"/>
    <cellStyle name="Percent 22 2 2 4" xfId="22357"/>
    <cellStyle name="Percent 22 2 2 5" xfId="22358"/>
    <cellStyle name="Percent 22 2 2 6" xfId="22359"/>
    <cellStyle name="Percent 22 2 2 7" xfId="22360"/>
    <cellStyle name="Percent 22 2 2 8" xfId="22361"/>
    <cellStyle name="Percent 22 3" xfId="22362"/>
    <cellStyle name="Percent 22 3 2" xfId="22363"/>
    <cellStyle name="Percent 22 3 3" xfId="22364"/>
    <cellStyle name="Percent 22 3 3 2" xfId="22365"/>
    <cellStyle name="Percent 22 3 4" xfId="22366"/>
    <cellStyle name="Percent 22 3 5" xfId="22367"/>
    <cellStyle name="Percent 22 3 6" xfId="22368"/>
    <cellStyle name="Percent 22 3 7" xfId="22369"/>
    <cellStyle name="Percent 22 3 8" xfId="22370"/>
    <cellStyle name="Percent 23" xfId="22371"/>
    <cellStyle name="Percent 23 2" xfId="22372"/>
    <cellStyle name="Percent 23 2 2" xfId="22373"/>
    <cellStyle name="Percent 23 2 2 2" xfId="22374"/>
    <cellStyle name="Percent 23 2 2 3" xfId="22375"/>
    <cellStyle name="Percent 23 2 2 3 2" xfId="22376"/>
    <cellStyle name="Percent 23 2 2 4" xfId="22377"/>
    <cellStyle name="Percent 23 2 2 5" xfId="22378"/>
    <cellStyle name="Percent 23 2 2 6" xfId="22379"/>
    <cellStyle name="Percent 23 2 2 7" xfId="22380"/>
    <cellStyle name="Percent 23 2 2 8" xfId="22381"/>
    <cellStyle name="Percent 23 3" xfId="22382"/>
    <cellStyle name="Percent 23 3 2" xfId="22383"/>
    <cellStyle name="Percent 23 3 3" xfId="22384"/>
    <cellStyle name="Percent 23 3 3 2" xfId="22385"/>
    <cellStyle name="Percent 23 3 4" xfId="22386"/>
    <cellStyle name="Percent 23 3 5" xfId="22387"/>
    <cellStyle name="Percent 23 3 6" xfId="22388"/>
    <cellStyle name="Percent 23 3 7" xfId="22389"/>
    <cellStyle name="Percent 23 3 8" xfId="22390"/>
    <cellStyle name="Percent 24" xfId="22391"/>
    <cellStyle name="Percent 24 2" xfId="22392"/>
    <cellStyle name="Percent 24 2 2" xfId="22393"/>
    <cellStyle name="Percent 24 2 2 2" xfId="22394"/>
    <cellStyle name="Percent 24 2 2 3" xfId="22395"/>
    <cellStyle name="Percent 24 2 2 3 2" xfId="22396"/>
    <cellStyle name="Percent 24 2 2 4" xfId="22397"/>
    <cellStyle name="Percent 24 2 2 5" xfId="22398"/>
    <cellStyle name="Percent 24 2 2 6" xfId="22399"/>
    <cellStyle name="Percent 24 2 2 7" xfId="22400"/>
    <cellStyle name="Percent 24 2 2 8" xfId="22401"/>
    <cellStyle name="Percent 24 3" xfId="22402"/>
    <cellStyle name="Percent 24 3 2" xfId="22403"/>
    <cellStyle name="Percent 24 3 3" xfId="22404"/>
    <cellStyle name="Percent 24 3 3 2" xfId="22405"/>
    <cellStyle name="Percent 24 3 4" xfId="22406"/>
    <cellStyle name="Percent 24 3 5" xfId="22407"/>
    <cellStyle name="Percent 24 3 6" xfId="22408"/>
    <cellStyle name="Percent 24 3 7" xfId="22409"/>
    <cellStyle name="Percent 24 3 8" xfId="22410"/>
    <cellStyle name="Percent 25" xfId="22411"/>
    <cellStyle name="Percent 25 2" xfId="22412"/>
    <cellStyle name="Percent 25 2 2" xfId="22413"/>
    <cellStyle name="Percent 25 2 2 2" xfId="22414"/>
    <cellStyle name="Percent 25 2 2 3" xfId="22415"/>
    <cellStyle name="Percent 25 2 2 3 2" xfId="22416"/>
    <cellStyle name="Percent 25 2 2 4" xfId="22417"/>
    <cellStyle name="Percent 25 2 2 5" xfId="22418"/>
    <cellStyle name="Percent 25 2 2 6" xfId="22419"/>
    <cellStyle name="Percent 25 2 2 7" xfId="22420"/>
    <cellStyle name="Percent 25 2 2 8" xfId="22421"/>
    <cellStyle name="Percent 25 3" xfId="22422"/>
    <cellStyle name="Percent 25 3 2" xfId="22423"/>
    <cellStyle name="Percent 25 3 3" xfId="22424"/>
    <cellStyle name="Percent 25 3 3 2" xfId="22425"/>
    <cellStyle name="Percent 25 3 4" xfId="22426"/>
    <cellStyle name="Percent 25 3 5" xfId="22427"/>
    <cellStyle name="Percent 25 3 6" xfId="22428"/>
    <cellStyle name="Percent 25 3 7" xfId="22429"/>
    <cellStyle name="Percent 25 3 8" xfId="22430"/>
    <cellStyle name="Percent 26" xfId="22431"/>
    <cellStyle name="Percent 26 2" xfId="22432"/>
    <cellStyle name="Percent 26 2 2" xfId="22433"/>
    <cellStyle name="Percent 26 2 2 2" xfId="22434"/>
    <cellStyle name="Percent 26 2 2 3" xfId="22435"/>
    <cellStyle name="Percent 26 2 2 3 2" xfId="22436"/>
    <cellStyle name="Percent 26 2 2 4" xfId="22437"/>
    <cellStyle name="Percent 26 2 2 5" xfId="22438"/>
    <cellStyle name="Percent 26 2 2 6" xfId="22439"/>
    <cellStyle name="Percent 26 2 2 7" xfId="22440"/>
    <cellStyle name="Percent 26 2 2 8" xfId="22441"/>
    <cellStyle name="Percent 26 3" xfId="22442"/>
    <cellStyle name="Percent 26 3 2" xfId="22443"/>
    <cellStyle name="Percent 26 3 3" xfId="22444"/>
    <cellStyle name="Percent 26 3 3 2" xfId="22445"/>
    <cellStyle name="Percent 26 3 4" xfId="22446"/>
    <cellStyle name="Percent 26 3 5" xfId="22447"/>
    <cellStyle name="Percent 26 3 6" xfId="22448"/>
    <cellStyle name="Percent 26 3 7" xfId="22449"/>
    <cellStyle name="Percent 26 3 8" xfId="22450"/>
    <cellStyle name="Percent 27" xfId="22451"/>
    <cellStyle name="Percent 27 2" xfId="22452"/>
    <cellStyle name="Percent 27 2 2" xfId="22453"/>
    <cellStyle name="Percent 27 2 2 2" xfId="22454"/>
    <cellStyle name="Percent 27 2 2 3" xfId="22455"/>
    <cellStyle name="Percent 27 2 2 3 2" xfId="22456"/>
    <cellStyle name="Percent 27 2 2 4" xfId="22457"/>
    <cellStyle name="Percent 27 2 2 5" xfId="22458"/>
    <cellStyle name="Percent 27 2 2 6" xfId="22459"/>
    <cellStyle name="Percent 27 2 2 7" xfId="22460"/>
    <cellStyle name="Percent 27 2 2 8" xfId="22461"/>
    <cellStyle name="Percent 27 3" xfId="22462"/>
    <cellStyle name="Percent 27 3 2" xfId="22463"/>
    <cellStyle name="Percent 27 3 3" xfId="22464"/>
    <cellStyle name="Percent 27 3 3 2" xfId="22465"/>
    <cellStyle name="Percent 27 3 4" xfId="22466"/>
    <cellStyle name="Percent 27 3 5" xfId="22467"/>
    <cellStyle name="Percent 27 3 6" xfId="22468"/>
    <cellStyle name="Percent 27 3 7" xfId="22469"/>
    <cellStyle name="Percent 27 3 8" xfId="22470"/>
    <cellStyle name="Percent 28" xfId="22471"/>
    <cellStyle name="Percent 28 2" xfId="22472"/>
    <cellStyle name="Percent 28 2 2" xfId="22473"/>
    <cellStyle name="Percent 28 2 2 2" xfId="22474"/>
    <cellStyle name="Percent 28 2 2 3" xfId="22475"/>
    <cellStyle name="Percent 28 2 2 3 2" xfId="22476"/>
    <cellStyle name="Percent 28 2 2 4" xfId="22477"/>
    <cellStyle name="Percent 28 2 2 5" xfId="22478"/>
    <cellStyle name="Percent 28 2 2 6" xfId="22479"/>
    <cellStyle name="Percent 28 2 2 7" xfId="22480"/>
    <cellStyle name="Percent 28 2 2 8" xfId="22481"/>
    <cellStyle name="Percent 28 3" xfId="22482"/>
    <cellStyle name="Percent 28 3 2" xfId="22483"/>
    <cellStyle name="Percent 28 3 3" xfId="22484"/>
    <cellStyle name="Percent 28 3 3 2" xfId="22485"/>
    <cellStyle name="Percent 28 3 4" xfId="22486"/>
    <cellStyle name="Percent 28 3 5" xfId="22487"/>
    <cellStyle name="Percent 28 3 6" xfId="22488"/>
    <cellStyle name="Percent 28 3 7" xfId="22489"/>
    <cellStyle name="Percent 28 3 8" xfId="22490"/>
    <cellStyle name="Percent 29" xfId="22491"/>
    <cellStyle name="Percent 29 2" xfId="22492"/>
    <cellStyle name="Percent 29 2 2" xfId="22493"/>
    <cellStyle name="Percent 29 2 2 2" xfId="22494"/>
    <cellStyle name="Percent 29 2 3" xfId="22495"/>
    <cellStyle name="Percent 29 2 3 2" xfId="22496"/>
    <cellStyle name="Percent 29 2 4" xfId="22497"/>
    <cellStyle name="Percent 29 2 5" xfId="22498"/>
    <cellStyle name="Percent 29 2 6" xfId="22499"/>
    <cellStyle name="Percent 29 2 7" xfId="22500"/>
    <cellStyle name="Percent 29 2 8" xfId="22501"/>
    <cellStyle name="Percent 29 3" xfId="22502"/>
    <cellStyle name="Percent 3" xfId="328"/>
    <cellStyle name="Percent 3 2" xfId="329"/>
    <cellStyle name="Percent 3 2 2" xfId="22505"/>
    <cellStyle name="Percent 3 2 2 2" xfId="22506"/>
    <cellStyle name="Percent 3 2 2 3" xfId="22507"/>
    <cellStyle name="Percent 3 2 2 3 2" xfId="22508"/>
    <cellStyle name="Percent 3 2 2 4" xfId="22509"/>
    <cellStyle name="Percent 3 2 2 5" xfId="22510"/>
    <cellStyle name="Percent 3 2 2 6" xfId="22511"/>
    <cellStyle name="Percent 3 2 2 7" xfId="22512"/>
    <cellStyle name="Percent 3 2 2 8" xfId="22513"/>
    <cellStyle name="Percent 3 2 3" xfId="22504"/>
    <cellStyle name="Percent 3 3" xfId="22514"/>
    <cellStyle name="Percent 3 3 2" xfId="22515"/>
    <cellStyle name="Percent 3 3 3" xfId="22516"/>
    <cellStyle name="Percent 3 3 3 2" xfId="22517"/>
    <cellStyle name="Percent 3 3 4" xfId="22518"/>
    <cellStyle name="Percent 3 3 5" xfId="22519"/>
    <cellStyle name="Percent 3 3 6" xfId="22520"/>
    <cellStyle name="Percent 3 3 7" xfId="22521"/>
    <cellStyle name="Percent 3 3 8" xfId="22522"/>
    <cellStyle name="Percent 3 4" xfId="22503"/>
    <cellStyle name="Percent 30" xfId="22523"/>
    <cellStyle name="Percent 30 2" xfId="22524"/>
    <cellStyle name="Percent 30 2 2" xfId="22525"/>
    <cellStyle name="Percent 30 2 2 2" xfId="22526"/>
    <cellStyle name="Percent 30 2 3" xfId="22527"/>
    <cellStyle name="Percent 30 2 3 2" xfId="22528"/>
    <cellStyle name="Percent 30 2 4" xfId="22529"/>
    <cellStyle name="Percent 30 2 5" xfId="22530"/>
    <cellStyle name="Percent 30 2 6" xfId="22531"/>
    <cellStyle name="Percent 30 2 7" xfId="22532"/>
    <cellStyle name="Percent 30 2 8" xfId="22533"/>
    <cellStyle name="Percent 30 3" xfId="22534"/>
    <cellStyle name="Percent 33" xfId="22535"/>
    <cellStyle name="Percent 33 2" xfId="22536"/>
    <cellStyle name="Percent 34" xfId="22537"/>
    <cellStyle name="Percent 35" xfId="22538"/>
    <cellStyle name="Percent 4" xfId="330"/>
    <cellStyle name="Percent 4 2" xfId="331"/>
    <cellStyle name="Percent 4 2 2" xfId="22541"/>
    <cellStyle name="Percent 4 2 2 2" xfId="22542"/>
    <cellStyle name="Percent 4 2 2 3" xfId="22543"/>
    <cellStyle name="Percent 4 2 2 3 2" xfId="22544"/>
    <cellStyle name="Percent 4 2 2 4" xfId="22545"/>
    <cellStyle name="Percent 4 2 2 5" xfId="22546"/>
    <cellStyle name="Percent 4 2 2 6" xfId="22547"/>
    <cellStyle name="Percent 4 2 2 7" xfId="22548"/>
    <cellStyle name="Percent 4 2 2 8" xfId="22549"/>
    <cellStyle name="Percent 4 2 3" xfId="22540"/>
    <cellStyle name="Percent 4 3" xfId="22550"/>
    <cellStyle name="Percent 4 3 2" xfId="22551"/>
    <cellStyle name="Percent 4 3 3" xfId="22552"/>
    <cellStyle name="Percent 4 3 3 2" xfId="22553"/>
    <cellStyle name="Percent 4 3 4" xfId="22554"/>
    <cellStyle name="Percent 4 3 5" xfId="22555"/>
    <cellStyle name="Percent 4 3 6" xfId="22556"/>
    <cellStyle name="Percent 4 3 7" xfId="22557"/>
    <cellStyle name="Percent 4 3 8" xfId="22558"/>
    <cellStyle name="Percent 4 4" xfId="22539"/>
    <cellStyle name="Percent 5" xfId="22559"/>
    <cellStyle name="Percent 5 2" xfId="22560"/>
    <cellStyle name="Percent 5 2 2" xfId="22561"/>
    <cellStyle name="Percent 5 2 2 2" xfId="22562"/>
    <cellStyle name="Percent 5 2 2 3" xfId="22563"/>
    <cellStyle name="Percent 5 2 2 3 2" xfId="22564"/>
    <cellStyle name="Percent 5 2 2 4" xfId="22565"/>
    <cellStyle name="Percent 5 2 2 5" xfId="22566"/>
    <cellStyle name="Percent 5 2 2 6" xfId="22567"/>
    <cellStyle name="Percent 5 2 2 7" xfId="22568"/>
    <cellStyle name="Percent 5 2 2 8" xfId="22569"/>
    <cellStyle name="Percent 5 3" xfId="22570"/>
    <cellStyle name="Percent 5 3 2" xfId="22571"/>
    <cellStyle name="Percent 5 3 3" xfId="22572"/>
    <cellStyle name="Percent 5 3 3 2" xfId="22573"/>
    <cellStyle name="Percent 5 3 4" xfId="22574"/>
    <cellStyle name="Percent 5 3 5" xfId="22575"/>
    <cellStyle name="Percent 5 3 6" xfId="22576"/>
    <cellStyle name="Percent 5 3 7" xfId="22577"/>
    <cellStyle name="Percent 5 3 8" xfId="22578"/>
    <cellStyle name="Percent 6" xfId="22579"/>
    <cellStyle name="Percent 6 2" xfId="22580"/>
    <cellStyle name="Percent 6 2 2" xfId="22581"/>
    <cellStyle name="Percent 6 2 2 2" xfId="22582"/>
    <cellStyle name="Percent 6 2 2 3" xfId="22583"/>
    <cellStyle name="Percent 6 2 2 3 2" xfId="22584"/>
    <cellStyle name="Percent 6 2 2 4" xfId="22585"/>
    <cellStyle name="Percent 6 2 2 5" xfId="22586"/>
    <cellStyle name="Percent 6 2 2 6" xfId="22587"/>
    <cellStyle name="Percent 6 2 2 7" xfId="22588"/>
    <cellStyle name="Percent 6 2 2 8" xfId="22589"/>
    <cellStyle name="Percent 6 3" xfId="22590"/>
    <cellStyle name="Percent 6 3 2" xfId="22591"/>
    <cellStyle name="Percent 6 3 3" xfId="22592"/>
    <cellStyle name="Percent 6 3 3 2" xfId="22593"/>
    <cellStyle name="Percent 6 3 4" xfId="22594"/>
    <cellStyle name="Percent 6 3 5" xfId="22595"/>
    <cellStyle name="Percent 6 3 6" xfId="22596"/>
    <cellStyle name="Percent 6 3 7" xfId="22597"/>
    <cellStyle name="Percent 6 3 8" xfId="22598"/>
    <cellStyle name="Percent 7" xfId="22599"/>
    <cellStyle name="Percent 7 2" xfId="22600"/>
    <cellStyle name="Percent 7 2 2" xfId="22601"/>
    <cellStyle name="Percent 7 2 2 2" xfId="22602"/>
    <cellStyle name="Percent 7 2 2 3" xfId="22603"/>
    <cellStyle name="Percent 7 2 2 3 2" xfId="22604"/>
    <cellStyle name="Percent 7 2 2 4" xfId="22605"/>
    <cellStyle name="Percent 7 2 2 5" xfId="22606"/>
    <cellStyle name="Percent 7 2 2 6" xfId="22607"/>
    <cellStyle name="Percent 7 2 2 7" xfId="22608"/>
    <cellStyle name="Percent 7 2 2 8" xfId="22609"/>
    <cellStyle name="Percent 7 3" xfId="22610"/>
    <cellStyle name="Percent 7 3 2" xfId="22611"/>
    <cellStyle name="Percent 7 3 3" xfId="22612"/>
    <cellStyle name="Percent 7 3 3 2" xfId="22613"/>
    <cellStyle name="Percent 7 3 4" xfId="22614"/>
    <cellStyle name="Percent 7 3 5" xfId="22615"/>
    <cellStyle name="Percent 7 3 6" xfId="22616"/>
    <cellStyle name="Percent 7 3 7" xfId="22617"/>
    <cellStyle name="Percent 7 3 8" xfId="22618"/>
    <cellStyle name="Percent 8" xfId="22619"/>
    <cellStyle name="Percent 8 2" xfId="22620"/>
    <cellStyle name="Percent 8 2 2" xfId="22621"/>
    <cellStyle name="Percent 8 2 2 2" xfId="22622"/>
    <cellStyle name="Percent 8 2 2 3" xfId="22623"/>
    <cellStyle name="Percent 8 2 2 3 2" xfId="22624"/>
    <cellStyle name="Percent 8 2 2 4" xfId="22625"/>
    <cellStyle name="Percent 8 2 2 5" xfId="22626"/>
    <cellStyle name="Percent 8 2 2 6" xfId="22627"/>
    <cellStyle name="Percent 8 2 2 7" xfId="22628"/>
    <cellStyle name="Percent 8 2 2 8" xfId="22629"/>
    <cellStyle name="Percent 8 3" xfId="22630"/>
    <cellStyle name="Percent 8 3 2" xfId="22631"/>
    <cellStyle name="Percent 8 3 3" xfId="22632"/>
    <cellStyle name="Percent 8 3 3 2" xfId="22633"/>
    <cellStyle name="Percent 8 3 4" xfId="22634"/>
    <cellStyle name="Percent 8 3 5" xfId="22635"/>
    <cellStyle name="Percent 8 3 6" xfId="22636"/>
    <cellStyle name="Percent 8 3 7" xfId="22637"/>
    <cellStyle name="Percent 8 3 8" xfId="22638"/>
    <cellStyle name="Percent 9" xfId="22639"/>
    <cellStyle name="Percent 9 2" xfId="22640"/>
    <cellStyle name="Percent 9 2 2" xfId="22641"/>
    <cellStyle name="Percent 9 2 2 2" xfId="22642"/>
    <cellStyle name="Percent 9 2 2 3" xfId="22643"/>
    <cellStyle name="Percent 9 2 2 3 2" xfId="22644"/>
    <cellStyle name="Percent 9 2 2 4" xfId="22645"/>
    <cellStyle name="Percent 9 2 2 5" xfId="22646"/>
    <cellStyle name="Percent 9 2 2 6" xfId="22647"/>
    <cellStyle name="Percent 9 2 2 7" xfId="22648"/>
    <cellStyle name="Percent 9 2 2 8" xfId="22649"/>
    <cellStyle name="Percent 9 3" xfId="22650"/>
    <cellStyle name="Percent 9 3 2" xfId="22651"/>
    <cellStyle name="Percent 9 3 3" xfId="22652"/>
    <cellStyle name="Percent 9 3 3 2" xfId="22653"/>
    <cellStyle name="Percent 9 3 4" xfId="22654"/>
    <cellStyle name="Percent 9 3 5" xfId="22655"/>
    <cellStyle name="Percent 9 3 6" xfId="22656"/>
    <cellStyle name="Percent 9 3 7" xfId="22657"/>
    <cellStyle name="Percent 9 3 8" xfId="22658"/>
    <cellStyle name="Percentage" xfId="22659"/>
    <cellStyle name="Percentage 2" xfId="22660"/>
    <cellStyle name="Percentage 2 2" xfId="22661"/>
    <cellStyle name="Percentage 2 3" xfId="22662"/>
    <cellStyle name="Percentage 2 3 2" xfId="22663"/>
    <cellStyle name="Percentage 2 4" xfId="22664"/>
    <cellStyle name="Percentage 2 5" xfId="22665"/>
    <cellStyle name="Percentage 2 6" xfId="22666"/>
    <cellStyle name="Percentage 2 7" xfId="22667"/>
    <cellStyle name="Percentage 2 8" xfId="22668"/>
    <cellStyle name="Pourcentage 2" xfId="332"/>
    <cellStyle name="Procent 2" xfId="22669"/>
    <cellStyle name="Procent 2 2" xfId="22670"/>
    <cellStyle name="Procent 2 2 2" xfId="22671"/>
    <cellStyle name="Procent 2 2 2 2" xfId="22672"/>
    <cellStyle name="Procent 2 2 3" xfId="22673"/>
    <cellStyle name="Procent 2 2 3 2" xfId="22674"/>
    <cellStyle name="Procent 2 2 4" xfId="22675"/>
    <cellStyle name="Procent 2 2 5" xfId="22676"/>
    <cellStyle name="Procent 2 2 6" xfId="22677"/>
    <cellStyle name="Procent 2 2 7" xfId="22678"/>
    <cellStyle name="Procent 2 2 8" xfId="22679"/>
    <cellStyle name="Procent 2 3" xfId="22680"/>
    <cellStyle name="Prosent 2" xfId="22681"/>
    <cellStyle name="Prosent 2 2" xfId="22682"/>
    <cellStyle name="Prosent 6 2 2" xfId="22683"/>
    <cellStyle name="Prozent" xfId="17" builtinId="5"/>
    <cellStyle name="Prozent 2" xfId="333"/>
    <cellStyle name="Prozent 2 2" xfId="334"/>
    <cellStyle name="Prozent 2 3" xfId="22684"/>
    <cellStyle name="Prozent 3" xfId="653"/>
    <cellStyle name="Salida" xfId="335"/>
    <cellStyle name="Salida 10" xfId="34629"/>
    <cellStyle name="Salida 10 2" xfId="34630"/>
    <cellStyle name="Salida 10 2 2" xfId="34631"/>
    <cellStyle name="Salida 10 2 2 2" xfId="36320"/>
    <cellStyle name="Salida 10 2 3" xfId="36319"/>
    <cellStyle name="Salida 10 3" xfId="36318"/>
    <cellStyle name="Salida 11" xfId="35026"/>
    <cellStyle name="Salida 2" xfId="336"/>
    <cellStyle name="Salida 2 2" xfId="337"/>
    <cellStyle name="Salida 2 2 2" xfId="338"/>
    <cellStyle name="Salida 2 2 2 2" xfId="34632"/>
    <cellStyle name="Salida 2 2 2 2 2" xfId="34633"/>
    <cellStyle name="Salida 2 2 2 2 2 2" xfId="34634"/>
    <cellStyle name="Salida 2 2 2 2 2 2 2" xfId="36324"/>
    <cellStyle name="Salida 2 2 2 2 2 3" xfId="36323"/>
    <cellStyle name="Salida 2 2 2 2 3" xfId="36322"/>
    <cellStyle name="Salida 2 2 2 3" xfId="36321"/>
    <cellStyle name="Salida 2 2 3" xfId="34635"/>
    <cellStyle name="Salida 2 2 3 2" xfId="34636"/>
    <cellStyle name="Salida 2 2 3 2 2" xfId="34637"/>
    <cellStyle name="Salida 2 2 3 2 2 2" xfId="36327"/>
    <cellStyle name="Salida 2 2 3 2 3" xfId="36326"/>
    <cellStyle name="Salida 2 2 3 3" xfId="34638"/>
    <cellStyle name="Salida 2 2 3 3 2" xfId="36328"/>
    <cellStyle name="Salida 2 2 3 4" xfId="36325"/>
    <cellStyle name="Salida 2 2 4" xfId="34639"/>
    <cellStyle name="Salida 2 2 4 2" xfId="34640"/>
    <cellStyle name="Salida 2 2 4 2 2" xfId="34641"/>
    <cellStyle name="Salida 2 2 4 2 2 2" xfId="36331"/>
    <cellStyle name="Salida 2 2 4 2 3" xfId="36330"/>
    <cellStyle name="Salida 2 2 4 3" xfId="36329"/>
    <cellStyle name="Salida 2 2 5" xfId="35139"/>
    <cellStyle name="Salida 2 3" xfId="339"/>
    <cellStyle name="Salida 2 3 2" xfId="676"/>
    <cellStyle name="Salida 2 3 2 2" xfId="34642"/>
    <cellStyle name="Salida 2 3 2 2 2" xfId="36334"/>
    <cellStyle name="Salida 2 3 2 3" xfId="36333"/>
    <cellStyle name="Salida 2 3 3" xfId="34643"/>
    <cellStyle name="Salida 2 3 3 2" xfId="34644"/>
    <cellStyle name="Salida 2 3 3 2 2" xfId="34645"/>
    <cellStyle name="Salida 2 3 3 2 2 2" xfId="36337"/>
    <cellStyle name="Salida 2 3 3 2 3" xfId="36336"/>
    <cellStyle name="Salida 2 3 3 3" xfId="36335"/>
    <cellStyle name="Salida 2 3 4" xfId="36332"/>
    <cellStyle name="Salida 2 4" xfId="340"/>
    <cellStyle name="Salida 2 4 2" xfId="710"/>
    <cellStyle name="Salida 2 4 2 2" xfId="34646"/>
    <cellStyle name="Salida 2 4 2 2 2" xfId="36340"/>
    <cellStyle name="Salida 2 4 2 3" xfId="36339"/>
    <cellStyle name="Salida 2 4 3" xfId="34647"/>
    <cellStyle name="Salida 2 4 3 2" xfId="34648"/>
    <cellStyle name="Salida 2 4 3 2 2" xfId="34649"/>
    <cellStyle name="Salida 2 4 3 2 2 2" xfId="36343"/>
    <cellStyle name="Salida 2 4 3 2 3" xfId="36342"/>
    <cellStyle name="Salida 2 4 3 3" xfId="36341"/>
    <cellStyle name="Salida 2 4 4" xfId="36338"/>
    <cellStyle name="Salida 2 5" xfId="609"/>
    <cellStyle name="Salida 2 5 2" xfId="661"/>
    <cellStyle name="Salida 2 5 2 2" xfId="34650"/>
    <cellStyle name="Salida 2 5 2 2 2" xfId="36346"/>
    <cellStyle name="Salida 2 5 2 3" xfId="36345"/>
    <cellStyle name="Salida 2 5 3" xfId="34651"/>
    <cellStyle name="Salida 2 5 3 2" xfId="36347"/>
    <cellStyle name="Salida 2 5 4" xfId="36344"/>
    <cellStyle name="Salida 2 6" xfId="608"/>
    <cellStyle name="Salida 2 6 2" xfId="34652"/>
    <cellStyle name="Salida 2 6 2 2" xfId="36349"/>
    <cellStyle name="Salida 2 6 3" xfId="36348"/>
    <cellStyle name="Salida 2 7" xfId="34653"/>
    <cellStyle name="Salida 2 7 2" xfId="34654"/>
    <cellStyle name="Salida 2 7 2 2" xfId="34655"/>
    <cellStyle name="Salida 2 7 2 2 2" xfId="36352"/>
    <cellStyle name="Salida 2 7 2 3" xfId="36351"/>
    <cellStyle name="Salida 2 7 3" xfId="34656"/>
    <cellStyle name="Salida 2 7 3 2" xfId="36353"/>
    <cellStyle name="Salida 2 7 4" xfId="36350"/>
    <cellStyle name="Salida 2 8" xfId="34657"/>
    <cellStyle name="Salida 2 8 2" xfId="34658"/>
    <cellStyle name="Salida 2 8 2 2" xfId="34659"/>
    <cellStyle name="Salida 2 8 2 2 2" xfId="36356"/>
    <cellStyle name="Salida 2 8 2 3" xfId="36355"/>
    <cellStyle name="Salida 2 8 3" xfId="36354"/>
    <cellStyle name="Salida 2 9" xfId="34981"/>
    <cellStyle name="Salida 3" xfId="341"/>
    <cellStyle name="Salida 3 2" xfId="342"/>
    <cellStyle name="Salida 3 2 2" xfId="343"/>
    <cellStyle name="Salida 3 2 2 2" xfId="34660"/>
    <cellStyle name="Salida 3 2 2 2 2" xfId="34661"/>
    <cellStyle name="Salida 3 2 2 2 2 2" xfId="34662"/>
    <cellStyle name="Salida 3 2 2 2 2 2 2" xfId="36360"/>
    <cellStyle name="Salida 3 2 2 2 2 3" xfId="36359"/>
    <cellStyle name="Salida 3 2 2 2 3" xfId="36358"/>
    <cellStyle name="Salida 3 2 2 3" xfId="36357"/>
    <cellStyle name="Salida 3 2 3" xfId="34663"/>
    <cellStyle name="Salida 3 2 3 2" xfId="34664"/>
    <cellStyle name="Salida 3 2 3 2 2" xfId="34665"/>
    <cellStyle name="Salida 3 2 3 2 2 2" xfId="36363"/>
    <cellStyle name="Salida 3 2 3 2 3" xfId="36362"/>
    <cellStyle name="Salida 3 2 3 3" xfId="34666"/>
    <cellStyle name="Salida 3 2 3 3 2" xfId="36364"/>
    <cellStyle name="Salida 3 2 3 4" xfId="36361"/>
    <cellStyle name="Salida 3 2 4" xfId="34667"/>
    <cellStyle name="Salida 3 2 4 2" xfId="34668"/>
    <cellStyle name="Salida 3 2 4 2 2" xfId="34669"/>
    <cellStyle name="Salida 3 2 4 2 2 2" xfId="36367"/>
    <cellStyle name="Salida 3 2 4 2 3" xfId="36366"/>
    <cellStyle name="Salida 3 2 4 3" xfId="36365"/>
    <cellStyle name="Salida 3 2 5" xfId="35128"/>
    <cellStyle name="Salida 3 3" xfId="344"/>
    <cellStyle name="Salida 3 3 2" xfId="678"/>
    <cellStyle name="Salida 3 3 2 2" xfId="34670"/>
    <cellStyle name="Salida 3 3 2 2 2" xfId="36370"/>
    <cellStyle name="Salida 3 3 2 3" xfId="36369"/>
    <cellStyle name="Salida 3 3 3" xfId="34671"/>
    <cellStyle name="Salida 3 3 3 2" xfId="34672"/>
    <cellStyle name="Salida 3 3 3 2 2" xfId="34673"/>
    <cellStyle name="Salida 3 3 3 2 2 2" xfId="36373"/>
    <cellStyle name="Salida 3 3 3 2 3" xfId="36372"/>
    <cellStyle name="Salida 3 3 3 3" xfId="36371"/>
    <cellStyle name="Salida 3 3 4" xfId="36368"/>
    <cellStyle name="Salida 3 4" xfId="345"/>
    <cellStyle name="Salida 3 4 2" xfId="663"/>
    <cellStyle name="Salida 3 4 2 2" xfId="34674"/>
    <cellStyle name="Salida 3 4 2 2 2" xfId="36376"/>
    <cellStyle name="Salida 3 4 2 3" xfId="36375"/>
    <cellStyle name="Salida 3 4 3" xfId="34675"/>
    <cellStyle name="Salida 3 4 3 2" xfId="34676"/>
    <cellStyle name="Salida 3 4 3 2 2" xfId="34677"/>
    <cellStyle name="Salida 3 4 3 2 2 2" xfId="36379"/>
    <cellStyle name="Salida 3 4 3 2 3" xfId="36378"/>
    <cellStyle name="Salida 3 4 3 3" xfId="36377"/>
    <cellStyle name="Salida 3 4 4" xfId="36374"/>
    <cellStyle name="Salida 3 5" xfId="631"/>
    <cellStyle name="Salida 3 5 2" xfId="705"/>
    <cellStyle name="Salida 3 5 2 2" xfId="34678"/>
    <cellStyle name="Salida 3 5 2 2 2" xfId="36382"/>
    <cellStyle name="Salida 3 5 2 3" xfId="36381"/>
    <cellStyle name="Salida 3 5 3" xfId="34679"/>
    <cellStyle name="Salida 3 5 3 2" xfId="36383"/>
    <cellStyle name="Salida 3 5 4" xfId="36380"/>
    <cellStyle name="Salida 3 6" xfId="615"/>
    <cellStyle name="Salida 3 6 2" xfId="34680"/>
    <cellStyle name="Salida 3 6 2 2" xfId="36385"/>
    <cellStyle name="Salida 3 6 3" xfId="36384"/>
    <cellStyle name="Salida 3 7" xfId="34681"/>
    <cellStyle name="Salida 3 7 2" xfId="34682"/>
    <cellStyle name="Salida 3 7 2 2" xfId="34683"/>
    <cellStyle name="Salida 3 7 2 2 2" xfId="36388"/>
    <cellStyle name="Salida 3 7 2 3" xfId="36387"/>
    <cellStyle name="Salida 3 7 3" xfId="34684"/>
    <cellStyle name="Salida 3 7 3 2" xfId="36389"/>
    <cellStyle name="Salida 3 7 4" xfId="36386"/>
    <cellStyle name="Salida 3 8" xfId="34685"/>
    <cellStyle name="Salida 3 8 2" xfId="34686"/>
    <cellStyle name="Salida 3 8 2 2" xfId="34687"/>
    <cellStyle name="Salida 3 8 2 2 2" xfId="36392"/>
    <cellStyle name="Salida 3 8 2 3" xfId="36391"/>
    <cellStyle name="Salida 3 8 3" xfId="36390"/>
    <cellStyle name="Salida 3 9" xfId="34979"/>
    <cellStyle name="Salida 4" xfId="346"/>
    <cellStyle name="Salida 4 2" xfId="347"/>
    <cellStyle name="Salida 4 2 2" xfId="34688"/>
    <cellStyle name="Salida 4 2 2 2" xfId="34689"/>
    <cellStyle name="Salida 4 2 2 2 2" xfId="34690"/>
    <cellStyle name="Salida 4 2 2 2 2 2" xfId="36396"/>
    <cellStyle name="Salida 4 2 2 2 3" xfId="36395"/>
    <cellStyle name="Salida 4 2 2 3" xfId="36394"/>
    <cellStyle name="Salida 4 2 3" xfId="36393"/>
    <cellStyle name="Salida 4 3" xfId="34691"/>
    <cellStyle name="Salida 4 3 2" xfId="34692"/>
    <cellStyle name="Salida 4 3 2 2" xfId="34693"/>
    <cellStyle name="Salida 4 3 2 2 2" xfId="36399"/>
    <cellStyle name="Salida 4 3 2 3" xfId="36398"/>
    <cellStyle name="Salida 4 3 3" xfId="34694"/>
    <cellStyle name="Salida 4 3 3 2" xfId="36400"/>
    <cellStyle name="Salida 4 3 4" xfId="36397"/>
    <cellStyle name="Salida 4 4" xfId="34695"/>
    <cellStyle name="Salida 4 4 2" xfId="34696"/>
    <cellStyle name="Salida 4 4 2 2" xfId="34697"/>
    <cellStyle name="Salida 4 4 2 2 2" xfId="36403"/>
    <cellStyle name="Salida 4 4 2 3" xfId="36402"/>
    <cellStyle name="Salida 4 4 3" xfId="36401"/>
    <cellStyle name="Salida 4 5" xfId="35132"/>
    <cellStyle name="Salida 5" xfId="348"/>
    <cellStyle name="Salida 5 2" xfId="662"/>
    <cellStyle name="Salida 5 2 2" xfId="34698"/>
    <cellStyle name="Salida 5 2 2 2" xfId="36406"/>
    <cellStyle name="Salida 5 2 3" xfId="36405"/>
    <cellStyle name="Salida 5 3" xfId="34699"/>
    <cellStyle name="Salida 5 3 2" xfId="34700"/>
    <cellStyle name="Salida 5 3 2 2" xfId="34701"/>
    <cellStyle name="Salida 5 3 2 2 2" xfId="36409"/>
    <cellStyle name="Salida 5 3 2 3" xfId="36408"/>
    <cellStyle name="Salida 5 3 3" xfId="36407"/>
    <cellStyle name="Salida 5 4" xfId="36404"/>
    <cellStyle name="Salida 6" xfId="349"/>
    <cellStyle name="Salida 6 2" xfId="716"/>
    <cellStyle name="Salida 6 2 2" xfId="34702"/>
    <cellStyle name="Salida 6 2 2 2" xfId="36412"/>
    <cellStyle name="Salida 6 2 3" xfId="36411"/>
    <cellStyle name="Salida 6 3" xfId="34703"/>
    <cellStyle name="Salida 6 3 2" xfId="34704"/>
    <cellStyle name="Salida 6 3 2 2" xfId="34705"/>
    <cellStyle name="Salida 6 3 2 2 2" xfId="36415"/>
    <cellStyle name="Salida 6 3 2 3" xfId="36414"/>
    <cellStyle name="Salida 6 3 3" xfId="36413"/>
    <cellStyle name="Salida 6 4" xfId="36410"/>
    <cellStyle name="Salida 7" xfId="623"/>
    <cellStyle name="Salida 7 2" xfId="690"/>
    <cellStyle name="Salida 7 2 2" xfId="34706"/>
    <cellStyle name="Salida 7 2 2 2" xfId="36418"/>
    <cellStyle name="Salida 7 2 3" xfId="36417"/>
    <cellStyle name="Salida 7 3" xfId="34707"/>
    <cellStyle name="Salida 7 3 2" xfId="36419"/>
    <cellStyle name="Salida 7 4" xfId="36416"/>
    <cellStyle name="Salida 8" xfId="644"/>
    <cellStyle name="Salida 8 2" xfId="34708"/>
    <cellStyle name="Salida 8 2 2" xfId="36421"/>
    <cellStyle name="Salida 8 3" xfId="36420"/>
    <cellStyle name="Salida 9" xfId="34709"/>
    <cellStyle name="Salida 9 2" xfId="34710"/>
    <cellStyle name="Salida 9 2 2" xfId="34711"/>
    <cellStyle name="Salida 9 2 2 2" xfId="36424"/>
    <cellStyle name="Salida 9 2 3" xfId="36423"/>
    <cellStyle name="Salida 9 3" xfId="34712"/>
    <cellStyle name="Salida 9 3 2" xfId="36425"/>
    <cellStyle name="Salida 9 4" xfId="36422"/>
    <cellStyle name="Satisfaisant 2" xfId="22686"/>
    <cellStyle name="Satisfaisant 2 2" xfId="22687"/>
    <cellStyle name="Satisfaisant 2 3" xfId="22688"/>
    <cellStyle name="Satisfaisant 2 3 2" xfId="22689"/>
    <cellStyle name="Satisfaisant 2 4" xfId="22690"/>
    <cellStyle name="Satisfaisant 2 5" xfId="22691"/>
    <cellStyle name="Satisfaisant 2 6" xfId="22692"/>
    <cellStyle name="Satisfaisant 2 7" xfId="22693"/>
    <cellStyle name="Satisfaisant 2 8" xfId="22694"/>
    <cellStyle name="Satisfaisant 3" xfId="737"/>
    <cellStyle name="Schlecht 2" xfId="58"/>
    <cellStyle name="Sortie 2" xfId="22696"/>
    <cellStyle name="Sortie 2 2" xfId="22697"/>
    <cellStyle name="Sortie 2 3" xfId="22698"/>
    <cellStyle name="Sortie 2 3 2" xfId="22699"/>
    <cellStyle name="Sortie 2 4" xfId="22700"/>
    <cellStyle name="Sortie 2 5" xfId="22701"/>
    <cellStyle name="Sortie 2 6" xfId="22702"/>
    <cellStyle name="Sortie 2 7" xfId="22703"/>
    <cellStyle name="Sortie 2 8" xfId="22704"/>
    <cellStyle name="Sortie 3" xfId="2227"/>
    <cellStyle name="Standard" xfId="0" builtinId="0"/>
    <cellStyle name="Standard 2" xfId="350"/>
    <cellStyle name="Standard 2 2" xfId="784"/>
    <cellStyle name="Standard 2 3" xfId="785"/>
    <cellStyle name="Standard 2 4" xfId="765"/>
    <cellStyle name="Standard 2 5" xfId="36479"/>
    <cellStyle name="Standard 3" xfId="651"/>
    <cellStyle name="Standard 3 2" xfId="34713"/>
    <cellStyle name="Standard 3 3" xfId="767"/>
    <cellStyle name="Standard 3 4" xfId="36480"/>
    <cellStyle name="Standard 4" xfId="766"/>
    <cellStyle name="Standard 4 2" xfId="34965"/>
    <cellStyle name="Standard 5" xfId="786"/>
    <cellStyle name="Standard 5 2" xfId="787"/>
    <cellStyle name="Standard 5 3" xfId="788"/>
    <cellStyle name="Style 100" xfId="22705"/>
    <cellStyle name="Style 100 2" xfId="22706"/>
    <cellStyle name="Style 100 2 2" xfId="22707"/>
    <cellStyle name="Style 100 2 3" xfId="22708"/>
    <cellStyle name="Style 100 2 3 2" xfId="22709"/>
    <cellStyle name="Style 100 2 4" xfId="22710"/>
    <cellStyle name="Style 100 2 5" xfId="22711"/>
    <cellStyle name="Style 100 2 6" xfId="22712"/>
    <cellStyle name="Style 100 2 7" xfId="22713"/>
    <cellStyle name="Style 100 2 8" xfId="22714"/>
    <cellStyle name="Style 101" xfId="22715"/>
    <cellStyle name="Style 101 2" xfId="22716"/>
    <cellStyle name="Style 101 2 2" xfId="22717"/>
    <cellStyle name="Style 101 2 2 2" xfId="22718"/>
    <cellStyle name="Style 101 2 3" xfId="22719"/>
    <cellStyle name="Style 101 2 3 2" xfId="22720"/>
    <cellStyle name="Style 101 2 4" xfId="22721"/>
    <cellStyle name="Style 101 2 5" xfId="22722"/>
    <cellStyle name="Style 101 2 6" xfId="22723"/>
    <cellStyle name="Style 101 2 7" xfId="22724"/>
    <cellStyle name="Style 101 2 8" xfId="22725"/>
    <cellStyle name="Style 101 3" xfId="22726"/>
    <cellStyle name="Style 102" xfId="22727"/>
    <cellStyle name="Style 102 2" xfId="22728"/>
    <cellStyle name="Style 102 2 2" xfId="22729"/>
    <cellStyle name="Style 102 2 3" xfId="22730"/>
    <cellStyle name="Style 102 2 3 2" xfId="22731"/>
    <cellStyle name="Style 102 2 4" xfId="22732"/>
    <cellStyle name="Style 102 2 5" xfId="22733"/>
    <cellStyle name="Style 102 2 6" xfId="22734"/>
    <cellStyle name="Style 102 2 7" xfId="22735"/>
    <cellStyle name="Style 102 2 8" xfId="22736"/>
    <cellStyle name="Style 103" xfId="22737"/>
    <cellStyle name="Style 103 2" xfId="22738"/>
    <cellStyle name="Style 103 2 2" xfId="22739"/>
    <cellStyle name="Style 103 2 3" xfId="22740"/>
    <cellStyle name="Style 103 2 3 2" xfId="22741"/>
    <cellStyle name="Style 103 2 4" xfId="22742"/>
    <cellStyle name="Style 103 2 5" xfId="22743"/>
    <cellStyle name="Style 103 2 6" xfId="22744"/>
    <cellStyle name="Style 103 2 7" xfId="22745"/>
    <cellStyle name="Style 103 2 8" xfId="22746"/>
    <cellStyle name="Style 104" xfId="22747"/>
    <cellStyle name="Style 104 2" xfId="22748"/>
    <cellStyle name="Style 104 2 2" xfId="22749"/>
    <cellStyle name="Style 104 2 2 2" xfId="22750"/>
    <cellStyle name="Style 104 2 2 2 2" xfId="22751"/>
    <cellStyle name="Style 104 2 2 2 2 2" xfId="22752"/>
    <cellStyle name="Style 104 2 2 2 2 3" xfId="22753"/>
    <cellStyle name="Style 104 2 2 2 2 4" xfId="22754"/>
    <cellStyle name="Style 104 2 2 2 3" xfId="22755"/>
    <cellStyle name="Style 104 2 2 2 4" xfId="22756"/>
    <cellStyle name="Style 104 2 2 2 5" xfId="22757"/>
    <cellStyle name="Style 104 2 2 2 6" xfId="22758"/>
    <cellStyle name="Style 104 2 2 2 7" xfId="22759"/>
    <cellStyle name="Style 104 2 2 3" xfId="22760"/>
    <cellStyle name="Style 104 2 2 3 2" xfId="22761"/>
    <cellStyle name="Style 104 2 2 4" xfId="22762"/>
    <cellStyle name="Style 104 2 2 4 2" xfId="22763"/>
    <cellStyle name="Style 104 2 2 5" xfId="22764"/>
    <cellStyle name="Style 104 2 2 5 2" xfId="22765"/>
    <cellStyle name="Style 104 2 2 5 2 2" xfId="22766"/>
    <cellStyle name="Style 104 2 2 5 2 2 2" xfId="22767"/>
    <cellStyle name="Style 104 2 2 5 2 2 2 2" xfId="22768"/>
    <cellStyle name="Style 104 2 2 5 2 2 2 2 2" xfId="22769"/>
    <cellStyle name="Style 104 2 2 5 2 2 2 2 2 2" xfId="22770"/>
    <cellStyle name="Style 104 2 2 5 2 2 2 2 3" xfId="22771"/>
    <cellStyle name="Style 104 2 2 5 2 2 2 3" xfId="22772"/>
    <cellStyle name="Style 104 2 2 5 2 2 2 3 2" xfId="22773"/>
    <cellStyle name="Style 104 2 2 5 2 2 3" xfId="22774"/>
    <cellStyle name="Style 104 2 2 5 2 2 3 2" xfId="22775"/>
    <cellStyle name="Style 104 2 2 5 2 2 4" xfId="22776"/>
    <cellStyle name="Style 104 2 2 5 2 3" xfId="22777"/>
    <cellStyle name="Style 104 2 2 5 2 4" xfId="22778"/>
    <cellStyle name="Style 104 2 2 5 2 4 2" xfId="22779"/>
    <cellStyle name="Style 104 2 2 5 2 4 2 2" xfId="22780"/>
    <cellStyle name="Style 104 2 2 5 2 4 3" xfId="22781"/>
    <cellStyle name="Style 104 2 2 5 2 5" xfId="22782"/>
    <cellStyle name="Style 104 2 2 5 2 5 2" xfId="22783"/>
    <cellStyle name="Style 104 2 2 5 2 6" xfId="22784"/>
    <cellStyle name="Style 104 2 2 5 3" xfId="22785"/>
    <cellStyle name="Style 104 2 2 5 3 2" xfId="22786"/>
    <cellStyle name="Style 104 2 2 5 3 2 2" xfId="22787"/>
    <cellStyle name="Style 104 2 2 5 3 2 2 2" xfId="22788"/>
    <cellStyle name="Style 104 2 2 5 3 2 2 2 2" xfId="22789"/>
    <cellStyle name="Style 104 2 2 5 3 2 2 3" xfId="22790"/>
    <cellStyle name="Style 104 2 2 5 3 2 3" xfId="22791"/>
    <cellStyle name="Style 104 2 2 5 3 2 3 2" xfId="22792"/>
    <cellStyle name="Style 104 2 2 5 3 3" xfId="22793"/>
    <cellStyle name="Style 104 2 2 5 3 3 2" xfId="22794"/>
    <cellStyle name="Style 104 2 2 5 3 4" xfId="22795"/>
    <cellStyle name="Style 104 2 2 5 4" xfId="22796"/>
    <cellStyle name="Style 104 2 2 5 4 2" xfId="22797"/>
    <cellStyle name="Style 104 2 2 5 4 2 2" xfId="22798"/>
    <cellStyle name="Style 104 2 2 5 4 2 2 2" xfId="22799"/>
    <cellStyle name="Style 104 2 2 5 4 2 3" xfId="22800"/>
    <cellStyle name="Style 104 2 2 5 4 3" xfId="22801"/>
    <cellStyle name="Style 104 2 2 5 4 3 2" xfId="22802"/>
    <cellStyle name="Style 104 2 2 5 5" xfId="22803"/>
    <cellStyle name="Style 104 2 2 5 5 2" xfId="22804"/>
    <cellStyle name="Style 104 2 2 5 6" xfId="22805"/>
    <cellStyle name="Style 104 2 2 6" xfId="22806"/>
    <cellStyle name="Style 104 2 2 6 2" xfId="22807"/>
    <cellStyle name="Style 104 2 2 7" xfId="22808"/>
    <cellStyle name="Style 104 2 2 8" xfId="22809"/>
    <cellStyle name="Style 104 2 2 8 2" xfId="22810"/>
    <cellStyle name="Style 104 2 2 8 2 2" xfId="22811"/>
    <cellStyle name="Style 104 2 2 8 2 2 2" xfId="22812"/>
    <cellStyle name="Style 104 2 2 8 2 3" xfId="22813"/>
    <cellStyle name="Style 104 2 2 8 3" xfId="22814"/>
    <cellStyle name="Style 104 2 2 8 3 2" xfId="22815"/>
    <cellStyle name="Style 104 2 2 9" xfId="22816"/>
    <cellStyle name="Style 104 2 3" xfId="22817"/>
    <cellStyle name="Style 104 2 4" xfId="22818"/>
    <cellStyle name="Style 104 2 5" xfId="22819"/>
    <cellStyle name="Style 104 2 6" xfId="22820"/>
    <cellStyle name="Style 104 2 6 2" xfId="22821"/>
    <cellStyle name="Style 104 3" xfId="22822"/>
    <cellStyle name="Style 104 3 2" xfId="22823"/>
    <cellStyle name="Style 104 3 3" xfId="22824"/>
    <cellStyle name="Style 104 3 3 2" xfId="22825"/>
    <cellStyle name="Style 104 3 4" xfId="22826"/>
    <cellStyle name="Style 104 3 5" xfId="22827"/>
    <cellStyle name="Style 104 3 6" xfId="22828"/>
    <cellStyle name="Style 104 3 7" xfId="22829"/>
    <cellStyle name="Style 104 3 8" xfId="22830"/>
    <cellStyle name="Style 105" xfId="22831"/>
    <cellStyle name="Style 105 2" xfId="22832"/>
    <cellStyle name="Style 105 2 2" xfId="22833"/>
    <cellStyle name="Style 105 2 2 2" xfId="22834"/>
    <cellStyle name="Style 105 2 2 2 2" xfId="22835"/>
    <cellStyle name="Style 105 2 2 2 2 2" xfId="22836"/>
    <cellStyle name="Style 105 2 2 2 2 3" xfId="22837"/>
    <cellStyle name="Style 105 2 2 2 2 4" xfId="22838"/>
    <cellStyle name="Style 105 2 2 2 3" xfId="22839"/>
    <cellStyle name="Style 105 2 2 2 4" xfId="22840"/>
    <cellStyle name="Style 105 2 2 2 5" xfId="22841"/>
    <cellStyle name="Style 105 2 2 2 6" xfId="22842"/>
    <cellStyle name="Style 105 2 2 2 7" xfId="22843"/>
    <cellStyle name="Style 105 2 2 3" xfId="22844"/>
    <cellStyle name="Style 105 2 2 3 2" xfId="22845"/>
    <cellStyle name="Style 105 2 2 4" xfId="22846"/>
    <cellStyle name="Style 105 2 2 4 2" xfId="22847"/>
    <cellStyle name="Style 105 2 2 5" xfId="22848"/>
    <cellStyle name="Style 105 2 2 5 2" xfId="22849"/>
    <cellStyle name="Style 105 2 2 5 2 2" xfId="22850"/>
    <cellStyle name="Style 105 2 2 5 2 2 2" xfId="22851"/>
    <cellStyle name="Style 105 2 2 5 2 2 2 2" xfId="22852"/>
    <cellStyle name="Style 105 2 2 5 2 2 2 2 2" xfId="22853"/>
    <cellStyle name="Style 105 2 2 5 2 2 2 2 2 2" xfId="22854"/>
    <cellStyle name="Style 105 2 2 5 2 2 2 2 3" xfId="22855"/>
    <cellStyle name="Style 105 2 2 5 2 2 2 3" xfId="22856"/>
    <cellStyle name="Style 105 2 2 5 2 2 2 3 2" xfId="22857"/>
    <cellStyle name="Style 105 2 2 5 2 2 3" xfId="22858"/>
    <cellStyle name="Style 105 2 2 5 2 2 3 2" xfId="22859"/>
    <cellStyle name="Style 105 2 2 5 2 2 4" xfId="22860"/>
    <cellStyle name="Style 105 2 2 5 2 3" xfId="22861"/>
    <cellStyle name="Style 105 2 2 5 2 4" xfId="22862"/>
    <cellStyle name="Style 105 2 2 5 2 4 2" xfId="22863"/>
    <cellStyle name="Style 105 2 2 5 2 4 2 2" xfId="22864"/>
    <cellStyle name="Style 105 2 2 5 2 4 3" xfId="22865"/>
    <cellStyle name="Style 105 2 2 5 2 5" xfId="22866"/>
    <cellStyle name="Style 105 2 2 5 2 5 2" xfId="22867"/>
    <cellStyle name="Style 105 2 2 5 2 6" xfId="22868"/>
    <cellStyle name="Style 105 2 2 5 3" xfId="22869"/>
    <cellStyle name="Style 105 2 2 5 3 2" xfId="22870"/>
    <cellStyle name="Style 105 2 2 5 3 2 2" xfId="22871"/>
    <cellStyle name="Style 105 2 2 5 3 2 2 2" xfId="22872"/>
    <cellStyle name="Style 105 2 2 5 3 2 2 2 2" xfId="22873"/>
    <cellStyle name="Style 105 2 2 5 3 2 2 3" xfId="22874"/>
    <cellStyle name="Style 105 2 2 5 3 2 3" xfId="22875"/>
    <cellStyle name="Style 105 2 2 5 3 2 3 2" xfId="22876"/>
    <cellStyle name="Style 105 2 2 5 3 3" xfId="22877"/>
    <cellStyle name="Style 105 2 2 5 3 3 2" xfId="22878"/>
    <cellStyle name="Style 105 2 2 5 3 4" xfId="22879"/>
    <cellStyle name="Style 105 2 2 5 4" xfId="22880"/>
    <cellStyle name="Style 105 2 2 5 4 2" xfId="22881"/>
    <cellStyle name="Style 105 2 2 5 4 2 2" xfId="22882"/>
    <cellStyle name="Style 105 2 2 5 4 2 2 2" xfId="22883"/>
    <cellStyle name="Style 105 2 2 5 4 2 3" xfId="22884"/>
    <cellStyle name="Style 105 2 2 5 4 3" xfId="22885"/>
    <cellStyle name="Style 105 2 2 5 4 3 2" xfId="22886"/>
    <cellStyle name="Style 105 2 2 5 5" xfId="22887"/>
    <cellStyle name="Style 105 2 2 5 5 2" xfId="22888"/>
    <cellStyle name="Style 105 2 2 5 6" xfId="22889"/>
    <cellStyle name="Style 105 2 2 6" xfId="22890"/>
    <cellStyle name="Style 105 2 2 6 2" xfId="22891"/>
    <cellStyle name="Style 105 2 2 7" xfId="22892"/>
    <cellStyle name="Style 105 2 2 8" xfId="22893"/>
    <cellStyle name="Style 105 2 2 8 2" xfId="22894"/>
    <cellStyle name="Style 105 2 2 8 2 2" xfId="22895"/>
    <cellStyle name="Style 105 2 2 8 2 2 2" xfId="22896"/>
    <cellStyle name="Style 105 2 2 8 2 3" xfId="22897"/>
    <cellStyle name="Style 105 2 2 8 3" xfId="22898"/>
    <cellStyle name="Style 105 2 2 8 3 2" xfId="22899"/>
    <cellStyle name="Style 105 2 2 9" xfId="22900"/>
    <cellStyle name="Style 105 2 3" xfId="22901"/>
    <cellStyle name="Style 105 2 4" xfId="22902"/>
    <cellStyle name="Style 105 2 5" xfId="22903"/>
    <cellStyle name="Style 105 2 6" xfId="22904"/>
    <cellStyle name="Style 105 2 6 2" xfId="22905"/>
    <cellStyle name="Style 105 3" xfId="22906"/>
    <cellStyle name="Style 105 3 2" xfId="22907"/>
    <cellStyle name="Style 105 3 2 2" xfId="22908"/>
    <cellStyle name="Style 105 3 3" xfId="22909"/>
    <cellStyle name="Style 105 3 3 2" xfId="22910"/>
    <cellStyle name="Style 105 3 4" xfId="22911"/>
    <cellStyle name="Style 105 3 5" xfId="22912"/>
    <cellStyle name="Style 105 3 6" xfId="22913"/>
    <cellStyle name="Style 105 3 7" xfId="22914"/>
    <cellStyle name="Style 105 3 8" xfId="22915"/>
    <cellStyle name="Style 105 4" xfId="22916"/>
    <cellStyle name="Style 106" xfId="22917"/>
    <cellStyle name="Style 106 2" xfId="22918"/>
    <cellStyle name="Style 106 2 2" xfId="22919"/>
    <cellStyle name="Style 106 2 2 2" xfId="22920"/>
    <cellStyle name="Style 106 2 2 2 2" xfId="22921"/>
    <cellStyle name="Style 106 2 2 2 2 2" xfId="22922"/>
    <cellStyle name="Style 106 2 2 2 2 3" xfId="22923"/>
    <cellStyle name="Style 106 2 2 2 2 4" xfId="22924"/>
    <cellStyle name="Style 106 2 2 2 3" xfId="22925"/>
    <cellStyle name="Style 106 2 2 2 4" xfId="22926"/>
    <cellStyle name="Style 106 2 2 2 5" xfId="22927"/>
    <cellStyle name="Style 106 2 2 2 6" xfId="22928"/>
    <cellStyle name="Style 106 2 2 2 7" xfId="22929"/>
    <cellStyle name="Style 106 2 2 3" xfId="22930"/>
    <cellStyle name="Style 106 2 2 3 2" xfId="22931"/>
    <cellStyle name="Style 106 2 2 4" xfId="22932"/>
    <cellStyle name="Style 106 2 2 4 2" xfId="22933"/>
    <cellStyle name="Style 106 2 2 5" xfId="22934"/>
    <cellStyle name="Style 106 2 2 5 2" xfId="22935"/>
    <cellStyle name="Style 106 2 2 5 2 2" xfId="22936"/>
    <cellStyle name="Style 106 2 2 5 2 2 2" xfId="22937"/>
    <cellStyle name="Style 106 2 2 5 2 2 2 2" xfId="22938"/>
    <cellStyle name="Style 106 2 2 5 2 2 2 2 2" xfId="22939"/>
    <cellStyle name="Style 106 2 2 5 2 2 2 2 2 2" xfId="22940"/>
    <cellStyle name="Style 106 2 2 5 2 2 2 2 3" xfId="22941"/>
    <cellStyle name="Style 106 2 2 5 2 2 2 3" xfId="22942"/>
    <cellStyle name="Style 106 2 2 5 2 2 2 3 2" xfId="22943"/>
    <cellStyle name="Style 106 2 2 5 2 2 3" xfId="22944"/>
    <cellStyle name="Style 106 2 2 5 2 2 3 2" xfId="22945"/>
    <cellStyle name="Style 106 2 2 5 2 2 4" xfId="22946"/>
    <cellStyle name="Style 106 2 2 5 2 3" xfId="22947"/>
    <cellStyle name="Style 106 2 2 5 2 4" xfId="22948"/>
    <cellStyle name="Style 106 2 2 5 2 4 2" xfId="22949"/>
    <cellStyle name="Style 106 2 2 5 2 4 2 2" xfId="22950"/>
    <cellStyle name="Style 106 2 2 5 2 4 3" xfId="22951"/>
    <cellStyle name="Style 106 2 2 5 2 5" xfId="22952"/>
    <cellStyle name="Style 106 2 2 5 2 5 2" xfId="22953"/>
    <cellStyle name="Style 106 2 2 5 2 6" xfId="22954"/>
    <cellStyle name="Style 106 2 2 5 3" xfId="22955"/>
    <cellStyle name="Style 106 2 2 5 3 2" xfId="22956"/>
    <cellStyle name="Style 106 2 2 5 3 2 2" xfId="22957"/>
    <cellStyle name="Style 106 2 2 5 3 2 2 2" xfId="22958"/>
    <cellStyle name="Style 106 2 2 5 3 2 2 2 2" xfId="22959"/>
    <cellStyle name="Style 106 2 2 5 3 2 2 3" xfId="22960"/>
    <cellStyle name="Style 106 2 2 5 3 2 3" xfId="22961"/>
    <cellStyle name="Style 106 2 2 5 3 2 3 2" xfId="22962"/>
    <cellStyle name="Style 106 2 2 5 3 3" xfId="22963"/>
    <cellStyle name="Style 106 2 2 5 3 3 2" xfId="22964"/>
    <cellStyle name="Style 106 2 2 5 3 4" xfId="22965"/>
    <cellStyle name="Style 106 2 2 5 4" xfId="22966"/>
    <cellStyle name="Style 106 2 2 5 4 2" xfId="22967"/>
    <cellStyle name="Style 106 2 2 5 4 2 2" xfId="22968"/>
    <cellStyle name="Style 106 2 2 5 4 2 2 2" xfId="22969"/>
    <cellStyle name="Style 106 2 2 5 4 2 3" xfId="22970"/>
    <cellStyle name="Style 106 2 2 5 4 3" xfId="22971"/>
    <cellStyle name="Style 106 2 2 5 4 3 2" xfId="22972"/>
    <cellStyle name="Style 106 2 2 5 5" xfId="22973"/>
    <cellStyle name="Style 106 2 2 5 5 2" xfId="22974"/>
    <cellStyle name="Style 106 2 2 5 6" xfId="22975"/>
    <cellStyle name="Style 106 2 2 6" xfId="22976"/>
    <cellStyle name="Style 106 2 2 6 2" xfId="22977"/>
    <cellStyle name="Style 106 2 2 7" xfId="22978"/>
    <cellStyle name="Style 106 2 2 8" xfId="22979"/>
    <cellStyle name="Style 106 2 2 8 2" xfId="22980"/>
    <cellStyle name="Style 106 2 2 8 2 2" xfId="22981"/>
    <cellStyle name="Style 106 2 2 8 2 2 2" xfId="22982"/>
    <cellStyle name="Style 106 2 2 8 2 3" xfId="22983"/>
    <cellStyle name="Style 106 2 2 8 3" xfId="22984"/>
    <cellStyle name="Style 106 2 2 8 3 2" xfId="22985"/>
    <cellStyle name="Style 106 2 2 9" xfId="22986"/>
    <cellStyle name="Style 106 2 3" xfId="22987"/>
    <cellStyle name="Style 106 2 4" xfId="22988"/>
    <cellStyle name="Style 106 2 5" xfId="22989"/>
    <cellStyle name="Style 106 2 6" xfId="22990"/>
    <cellStyle name="Style 106 2 6 2" xfId="22991"/>
    <cellStyle name="Style 106 3" xfId="22992"/>
    <cellStyle name="Style 106 3 2" xfId="22993"/>
    <cellStyle name="Style 106 3 3" xfId="22994"/>
    <cellStyle name="Style 106 3 3 2" xfId="22995"/>
    <cellStyle name="Style 106 3 4" xfId="22996"/>
    <cellStyle name="Style 106 3 5" xfId="22997"/>
    <cellStyle name="Style 106 3 6" xfId="22998"/>
    <cellStyle name="Style 106 3 7" xfId="22999"/>
    <cellStyle name="Style 106 3 8" xfId="23000"/>
    <cellStyle name="Style 107" xfId="23001"/>
    <cellStyle name="Style 107 2" xfId="23002"/>
    <cellStyle name="Style 107 2 2" xfId="23003"/>
    <cellStyle name="Style 107 2 2 10" xfId="23004"/>
    <cellStyle name="Style 107 2 2 2" xfId="23005"/>
    <cellStyle name="Style 107 2 2 2 2" xfId="23006"/>
    <cellStyle name="Style 107 2 2 2 2 2" xfId="23007"/>
    <cellStyle name="Style 107 2 2 2 2 3" xfId="23008"/>
    <cellStyle name="Style 107 2 2 2 2 4" xfId="23009"/>
    <cellStyle name="Style 107 2 2 2 3" xfId="23010"/>
    <cellStyle name="Style 107 2 2 2 3 2" xfId="23011"/>
    <cellStyle name="Style 107 2 2 2 4" xfId="23012"/>
    <cellStyle name="Style 107 2 2 2 4 2" xfId="23013"/>
    <cellStyle name="Style 107 2 2 2 5" xfId="23014"/>
    <cellStyle name="Style 107 2 2 2 5 2" xfId="23015"/>
    <cellStyle name="Style 107 2 2 2 6" xfId="23016"/>
    <cellStyle name="Style 107 2 2 2 7" xfId="23017"/>
    <cellStyle name="Style 107 2 2 3" xfId="23018"/>
    <cellStyle name="Style 107 2 2 3 2" xfId="23019"/>
    <cellStyle name="Style 107 2 2 4" xfId="23020"/>
    <cellStyle name="Style 107 2 2 4 2" xfId="23021"/>
    <cellStyle name="Style 107 2 2 5" xfId="23022"/>
    <cellStyle name="Style 107 2 2 5 2" xfId="23023"/>
    <cellStyle name="Style 107 2 2 5 2 2" xfId="23024"/>
    <cellStyle name="Style 107 2 2 5 2 2 2" xfId="23025"/>
    <cellStyle name="Style 107 2 2 5 2 2 2 2" xfId="23026"/>
    <cellStyle name="Style 107 2 2 5 2 2 2 2 2" xfId="23027"/>
    <cellStyle name="Style 107 2 2 5 2 2 2 2 2 2" xfId="23028"/>
    <cellStyle name="Style 107 2 2 5 2 2 2 2 3" xfId="23029"/>
    <cellStyle name="Style 107 2 2 5 2 2 2 3" xfId="23030"/>
    <cellStyle name="Style 107 2 2 5 2 2 2 3 2" xfId="23031"/>
    <cellStyle name="Style 107 2 2 5 2 2 3" xfId="23032"/>
    <cellStyle name="Style 107 2 2 5 2 2 3 2" xfId="23033"/>
    <cellStyle name="Style 107 2 2 5 2 2 4" xfId="23034"/>
    <cellStyle name="Style 107 2 2 5 2 3" xfId="23035"/>
    <cellStyle name="Style 107 2 2 5 2 4" xfId="23036"/>
    <cellStyle name="Style 107 2 2 5 2 4 2" xfId="23037"/>
    <cellStyle name="Style 107 2 2 5 2 4 2 2" xfId="23038"/>
    <cellStyle name="Style 107 2 2 5 2 4 3" xfId="23039"/>
    <cellStyle name="Style 107 2 2 5 2 5" xfId="23040"/>
    <cellStyle name="Style 107 2 2 5 2 5 2" xfId="23041"/>
    <cellStyle name="Style 107 2 2 5 2 6" xfId="23042"/>
    <cellStyle name="Style 107 2 2 5 3" xfId="23043"/>
    <cellStyle name="Style 107 2 2 5 3 2" xfId="23044"/>
    <cellStyle name="Style 107 2 2 5 3 2 2" xfId="23045"/>
    <cellStyle name="Style 107 2 2 5 3 2 2 2" xfId="23046"/>
    <cellStyle name="Style 107 2 2 5 3 2 2 2 2" xfId="23047"/>
    <cellStyle name="Style 107 2 2 5 3 2 2 3" xfId="23048"/>
    <cellStyle name="Style 107 2 2 5 3 2 3" xfId="23049"/>
    <cellStyle name="Style 107 2 2 5 3 2 3 2" xfId="23050"/>
    <cellStyle name="Style 107 2 2 5 3 3" xfId="23051"/>
    <cellStyle name="Style 107 2 2 5 3 3 2" xfId="23052"/>
    <cellStyle name="Style 107 2 2 5 3 4" xfId="23053"/>
    <cellStyle name="Style 107 2 2 5 4" xfId="23054"/>
    <cellStyle name="Style 107 2 2 5 4 2" xfId="23055"/>
    <cellStyle name="Style 107 2 2 5 4 2 2" xfId="23056"/>
    <cellStyle name="Style 107 2 2 5 4 2 2 2" xfId="23057"/>
    <cellStyle name="Style 107 2 2 5 4 2 3" xfId="23058"/>
    <cellStyle name="Style 107 2 2 5 4 3" xfId="23059"/>
    <cellStyle name="Style 107 2 2 5 4 3 2" xfId="23060"/>
    <cellStyle name="Style 107 2 2 5 5" xfId="23061"/>
    <cellStyle name="Style 107 2 2 5 5 2" xfId="23062"/>
    <cellStyle name="Style 107 2 2 5 6" xfId="23063"/>
    <cellStyle name="Style 107 2 2 6" xfId="23064"/>
    <cellStyle name="Style 107 2 2 6 2" xfId="23065"/>
    <cellStyle name="Style 107 2 2 7" xfId="23066"/>
    <cellStyle name="Style 107 2 2 8" xfId="23067"/>
    <cellStyle name="Style 107 2 2 9" xfId="23068"/>
    <cellStyle name="Style 107 2 2 9 2" xfId="23069"/>
    <cellStyle name="Style 107 2 2 9 2 2" xfId="23070"/>
    <cellStyle name="Style 107 2 2 9 2 2 2" xfId="23071"/>
    <cellStyle name="Style 107 2 2 9 2 3" xfId="23072"/>
    <cellStyle name="Style 107 2 2 9 3" xfId="23073"/>
    <cellStyle name="Style 107 2 2 9 3 2" xfId="23074"/>
    <cellStyle name="Style 107 2 3" xfId="23075"/>
    <cellStyle name="Style 107 2 3 2" xfId="23076"/>
    <cellStyle name="Style 107 2 4" xfId="23077"/>
    <cellStyle name="Style 107 2 4 2" xfId="23078"/>
    <cellStyle name="Style 107 2 5" xfId="23079"/>
    <cellStyle name="Style 107 2 5 2" xfId="23080"/>
    <cellStyle name="Style 107 2 6" xfId="23081"/>
    <cellStyle name="Style 107 2 6 2" xfId="23082"/>
    <cellStyle name="Style 107 3" xfId="23083"/>
    <cellStyle name="Style 107 3 2" xfId="23084"/>
    <cellStyle name="Style 107 3 3" xfId="23085"/>
    <cellStyle name="Style 107 3 3 2" xfId="23086"/>
    <cellStyle name="Style 107 3 4" xfId="23087"/>
    <cellStyle name="Style 107 3 5" xfId="23088"/>
    <cellStyle name="Style 107 3 6" xfId="23089"/>
    <cellStyle name="Style 107 3 7" xfId="23090"/>
    <cellStyle name="Style 107 3 8" xfId="23091"/>
    <cellStyle name="Style 108" xfId="23092"/>
    <cellStyle name="Style 108 2" xfId="23093"/>
    <cellStyle name="Style 108 2 2" xfId="23094"/>
    <cellStyle name="Style 108 2 2 2" xfId="23095"/>
    <cellStyle name="Style 108 2 2 2 2" xfId="23096"/>
    <cellStyle name="Style 108 2 2 2 2 2" xfId="23097"/>
    <cellStyle name="Style 108 2 2 2 2 3" xfId="23098"/>
    <cellStyle name="Style 108 2 2 2 2 4" xfId="23099"/>
    <cellStyle name="Style 108 2 2 2 3" xfId="23100"/>
    <cellStyle name="Style 108 2 2 2 4" xfId="23101"/>
    <cellStyle name="Style 108 2 2 2 5" xfId="23102"/>
    <cellStyle name="Style 108 2 2 2 6" xfId="23103"/>
    <cellStyle name="Style 108 2 2 2 7" xfId="23104"/>
    <cellStyle name="Style 108 2 2 3" xfId="23105"/>
    <cellStyle name="Style 108 2 2 3 2" xfId="23106"/>
    <cellStyle name="Style 108 2 2 4" xfId="23107"/>
    <cellStyle name="Style 108 2 2 4 2" xfId="23108"/>
    <cellStyle name="Style 108 2 2 5" xfId="23109"/>
    <cellStyle name="Style 108 2 2 5 2" xfId="23110"/>
    <cellStyle name="Style 108 2 2 5 2 2" xfId="23111"/>
    <cellStyle name="Style 108 2 2 5 2 2 2" xfId="23112"/>
    <cellStyle name="Style 108 2 2 5 2 2 2 2" xfId="23113"/>
    <cellStyle name="Style 108 2 2 5 2 2 2 2 2" xfId="23114"/>
    <cellStyle name="Style 108 2 2 5 2 2 2 2 2 2" xfId="23115"/>
    <cellStyle name="Style 108 2 2 5 2 2 2 2 3" xfId="23116"/>
    <cellStyle name="Style 108 2 2 5 2 2 2 3" xfId="23117"/>
    <cellStyle name="Style 108 2 2 5 2 2 2 3 2" xfId="23118"/>
    <cellStyle name="Style 108 2 2 5 2 2 3" xfId="23119"/>
    <cellStyle name="Style 108 2 2 5 2 2 3 2" xfId="23120"/>
    <cellStyle name="Style 108 2 2 5 2 2 4" xfId="23121"/>
    <cellStyle name="Style 108 2 2 5 2 3" xfId="23122"/>
    <cellStyle name="Style 108 2 2 5 2 4" xfId="23123"/>
    <cellStyle name="Style 108 2 2 5 2 4 2" xfId="23124"/>
    <cellStyle name="Style 108 2 2 5 2 4 2 2" xfId="23125"/>
    <cellStyle name="Style 108 2 2 5 2 4 3" xfId="23126"/>
    <cellStyle name="Style 108 2 2 5 2 5" xfId="23127"/>
    <cellStyle name="Style 108 2 2 5 2 5 2" xfId="23128"/>
    <cellStyle name="Style 108 2 2 5 2 6" xfId="23129"/>
    <cellStyle name="Style 108 2 2 5 3" xfId="23130"/>
    <cellStyle name="Style 108 2 2 5 3 2" xfId="23131"/>
    <cellStyle name="Style 108 2 2 5 3 2 2" xfId="23132"/>
    <cellStyle name="Style 108 2 2 5 3 2 2 2" xfId="23133"/>
    <cellStyle name="Style 108 2 2 5 3 2 2 2 2" xfId="23134"/>
    <cellStyle name="Style 108 2 2 5 3 2 2 3" xfId="23135"/>
    <cellStyle name="Style 108 2 2 5 3 2 3" xfId="23136"/>
    <cellStyle name="Style 108 2 2 5 3 2 3 2" xfId="23137"/>
    <cellStyle name="Style 108 2 2 5 3 3" xfId="23138"/>
    <cellStyle name="Style 108 2 2 5 3 3 2" xfId="23139"/>
    <cellStyle name="Style 108 2 2 5 3 4" xfId="23140"/>
    <cellStyle name="Style 108 2 2 5 4" xfId="23141"/>
    <cellStyle name="Style 108 2 2 5 4 2" xfId="23142"/>
    <cellStyle name="Style 108 2 2 5 4 2 2" xfId="23143"/>
    <cellStyle name="Style 108 2 2 5 4 2 2 2" xfId="23144"/>
    <cellStyle name="Style 108 2 2 5 4 2 3" xfId="23145"/>
    <cellStyle name="Style 108 2 2 5 4 3" xfId="23146"/>
    <cellStyle name="Style 108 2 2 5 4 3 2" xfId="23147"/>
    <cellStyle name="Style 108 2 2 5 5" xfId="23148"/>
    <cellStyle name="Style 108 2 2 5 5 2" xfId="23149"/>
    <cellStyle name="Style 108 2 2 5 6" xfId="23150"/>
    <cellStyle name="Style 108 2 2 6" xfId="23151"/>
    <cellStyle name="Style 108 2 2 6 2" xfId="23152"/>
    <cellStyle name="Style 108 2 2 7" xfId="23153"/>
    <cellStyle name="Style 108 2 2 8" xfId="23154"/>
    <cellStyle name="Style 108 2 2 8 2" xfId="23155"/>
    <cellStyle name="Style 108 2 2 8 2 2" xfId="23156"/>
    <cellStyle name="Style 108 2 2 8 2 2 2" xfId="23157"/>
    <cellStyle name="Style 108 2 2 8 2 3" xfId="23158"/>
    <cellStyle name="Style 108 2 2 8 3" xfId="23159"/>
    <cellStyle name="Style 108 2 2 8 3 2" xfId="23160"/>
    <cellStyle name="Style 108 2 2 9" xfId="23161"/>
    <cellStyle name="Style 108 2 3" xfId="23162"/>
    <cellStyle name="Style 108 2 4" xfId="23163"/>
    <cellStyle name="Style 108 2 5" xfId="23164"/>
    <cellStyle name="Style 108 2 6" xfId="23165"/>
    <cellStyle name="Style 108 2 6 2" xfId="23166"/>
    <cellStyle name="Style 108 3" xfId="23167"/>
    <cellStyle name="Style 108 3 2" xfId="23168"/>
    <cellStyle name="Style 108 3 3" xfId="23169"/>
    <cellStyle name="Style 108 3 3 2" xfId="23170"/>
    <cellStyle name="Style 108 3 4" xfId="23171"/>
    <cellStyle name="Style 108 3 5" xfId="23172"/>
    <cellStyle name="Style 108 3 6" xfId="23173"/>
    <cellStyle name="Style 108 3 7" xfId="23174"/>
    <cellStyle name="Style 108 3 8" xfId="23175"/>
    <cellStyle name="Style 109" xfId="23176"/>
    <cellStyle name="Style 109 2" xfId="23177"/>
    <cellStyle name="Style 109 2 2" xfId="23178"/>
    <cellStyle name="Style 109 2 2 2" xfId="23179"/>
    <cellStyle name="Style 109 2 2 2 2" xfId="23180"/>
    <cellStyle name="Style 109 2 2 2 2 2" xfId="23181"/>
    <cellStyle name="Style 109 2 2 2 2 3" xfId="23182"/>
    <cellStyle name="Style 109 2 2 2 2 4" xfId="23183"/>
    <cellStyle name="Style 109 2 2 2 3" xfId="23184"/>
    <cellStyle name="Style 109 2 2 2 4" xfId="23185"/>
    <cellStyle name="Style 109 2 2 2 5" xfId="23186"/>
    <cellStyle name="Style 109 2 2 2 6" xfId="23187"/>
    <cellStyle name="Style 109 2 2 2 7" xfId="23188"/>
    <cellStyle name="Style 109 2 2 3" xfId="23189"/>
    <cellStyle name="Style 109 2 2 3 2" xfId="23190"/>
    <cellStyle name="Style 109 2 2 4" xfId="23191"/>
    <cellStyle name="Style 109 2 2 4 2" xfId="23192"/>
    <cellStyle name="Style 109 2 2 5" xfId="23193"/>
    <cellStyle name="Style 109 2 2 5 2" xfId="23194"/>
    <cellStyle name="Style 109 2 2 5 2 2" xfId="23195"/>
    <cellStyle name="Style 109 2 2 5 2 2 2" xfId="23196"/>
    <cellStyle name="Style 109 2 2 5 2 2 2 2" xfId="23197"/>
    <cellStyle name="Style 109 2 2 5 2 2 2 2 2" xfId="23198"/>
    <cellStyle name="Style 109 2 2 5 2 2 2 2 2 2" xfId="23199"/>
    <cellStyle name="Style 109 2 2 5 2 2 2 2 3" xfId="23200"/>
    <cellStyle name="Style 109 2 2 5 2 2 2 3" xfId="23201"/>
    <cellStyle name="Style 109 2 2 5 2 2 2 3 2" xfId="23202"/>
    <cellStyle name="Style 109 2 2 5 2 2 3" xfId="23203"/>
    <cellStyle name="Style 109 2 2 5 2 2 3 2" xfId="23204"/>
    <cellStyle name="Style 109 2 2 5 2 2 4" xfId="23205"/>
    <cellStyle name="Style 109 2 2 5 2 3" xfId="23206"/>
    <cellStyle name="Style 109 2 2 5 2 4" xfId="23207"/>
    <cellStyle name="Style 109 2 2 5 2 4 2" xfId="23208"/>
    <cellStyle name="Style 109 2 2 5 2 4 2 2" xfId="23209"/>
    <cellStyle name="Style 109 2 2 5 2 4 3" xfId="23210"/>
    <cellStyle name="Style 109 2 2 5 2 5" xfId="23211"/>
    <cellStyle name="Style 109 2 2 5 2 5 2" xfId="23212"/>
    <cellStyle name="Style 109 2 2 5 2 6" xfId="23213"/>
    <cellStyle name="Style 109 2 2 5 3" xfId="23214"/>
    <cellStyle name="Style 109 2 2 5 3 2" xfId="23215"/>
    <cellStyle name="Style 109 2 2 5 3 2 2" xfId="23216"/>
    <cellStyle name="Style 109 2 2 5 3 2 2 2" xfId="23217"/>
    <cellStyle name="Style 109 2 2 5 3 2 2 2 2" xfId="23218"/>
    <cellStyle name="Style 109 2 2 5 3 2 2 3" xfId="23219"/>
    <cellStyle name="Style 109 2 2 5 3 2 3" xfId="23220"/>
    <cellStyle name="Style 109 2 2 5 3 2 3 2" xfId="23221"/>
    <cellStyle name="Style 109 2 2 5 3 3" xfId="23222"/>
    <cellStyle name="Style 109 2 2 5 3 3 2" xfId="23223"/>
    <cellStyle name="Style 109 2 2 5 3 4" xfId="23224"/>
    <cellStyle name="Style 109 2 2 5 4" xfId="23225"/>
    <cellStyle name="Style 109 2 2 5 4 2" xfId="23226"/>
    <cellStyle name="Style 109 2 2 5 4 2 2" xfId="23227"/>
    <cellStyle name="Style 109 2 2 5 4 2 2 2" xfId="23228"/>
    <cellStyle name="Style 109 2 2 5 4 2 3" xfId="23229"/>
    <cellStyle name="Style 109 2 2 5 4 3" xfId="23230"/>
    <cellStyle name="Style 109 2 2 5 4 3 2" xfId="23231"/>
    <cellStyle name="Style 109 2 2 5 5" xfId="23232"/>
    <cellStyle name="Style 109 2 2 5 5 2" xfId="23233"/>
    <cellStyle name="Style 109 2 2 5 6" xfId="23234"/>
    <cellStyle name="Style 109 2 2 6" xfId="23235"/>
    <cellStyle name="Style 109 2 2 6 2" xfId="23236"/>
    <cellStyle name="Style 109 2 2 7" xfId="23237"/>
    <cellStyle name="Style 109 2 2 8" xfId="23238"/>
    <cellStyle name="Style 109 2 2 8 2" xfId="23239"/>
    <cellStyle name="Style 109 2 2 8 2 2" xfId="23240"/>
    <cellStyle name="Style 109 2 2 8 2 2 2" xfId="23241"/>
    <cellStyle name="Style 109 2 2 8 2 3" xfId="23242"/>
    <cellStyle name="Style 109 2 2 8 3" xfId="23243"/>
    <cellStyle name="Style 109 2 2 8 3 2" xfId="23244"/>
    <cellStyle name="Style 109 2 2 9" xfId="23245"/>
    <cellStyle name="Style 109 2 3" xfId="23246"/>
    <cellStyle name="Style 109 2 4" xfId="23247"/>
    <cellStyle name="Style 109 2 5" xfId="23248"/>
    <cellStyle name="Style 109 2 6" xfId="23249"/>
    <cellStyle name="Style 109 2 6 2" xfId="23250"/>
    <cellStyle name="Style 109 3" xfId="23251"/>
    <cellStyle name="Style 109 3 2" xfId="23252"/>
    <cellStyle name="Style 109 3 3" xfId="23253"/>
    <cellStyle name="Style 109 3 3 2" xfId="23254"/>
    <cellStyle name="Style 109 3 4" xfId="23255"/>
    <cellStyle name="Style 109 3 5" xfId="23256"/>
    <cellStyle name="Style 109 3 6" xfId="23257"/>
    <cellStyle name="Style 109 3 7" xfId="23258"/>
    <cellStyle name="Style 109 3 8" xfId="23259"/>
    <cellStyle name="Style 110" xfId="23260"/>
    <cellStyle name="Style 110 2" xfId="23261"/>
    <cellStyle name="Style 110 2 2" xfId="23262"/>
    <cellStyle name="Style 110 2 2 10" xfId="23263"/>
    <cellStyle name="Style 110 2 2 2" xfId="23264"/>
    <cellStyle name="Style 110 2 2 2 2" xfId="23265"/>
    <cellStyle name="Style 110 2 2 2 2 2" xfId="23266"/>
    <cellStyle name="Style 110 2 2 2 2 3" xfId="23267"/>
    <cellStyle name="Style 110 2 2 2 2 4" xfId="23268"/>
    <cellStyle name="Style 110 2 2 2 3" xfId="23269"/>
    <cellStyle name="Style 110 2 2 2 3 2" xfId="23270"/>
    <cellStyle name="Style 110 2 2 2 4" xfId="23271"/>
    <cellStyle name="Style 110 2 2 2 4 2" xfId="23272"/>
    <cellStyle name="Style 110 2 2 2 5" xfId="23273"/>
    <cellStyle name="Style 110 2 2 2 5 2" xfId="23274"/>
    <cellStyle name="Style 110 2 2 2 6" xfId="23275"/>
    <cellStyle name="Style 110 2 2 2 7" xfId="23276"/>
    <cellStyle name="Style 110 2 2 3" xfId="23277"/>
    <cellStyle name="Style 110 2 2 3 2" xfId="23278"/>
    <cellStyle name="Style 110 2 2 4" xfId="23279"/>
    <cellStyle name="Style 110 2 2 4 2" xfId="23280"/>
    <cellStyle name="Style 110 2 2 5" xfId="23281"/>
    <cellStyle name="Style 110 2 2 5 2" xfId="23282"/>
    <cellStyle name="Style 110 2 2 5 2 2" xfId="23283"/>
    <cellStyle name="Style 110 2 2 5 2 2 2" xfId="23284"/>
    <cellStyle name="Style 110 2 2 5 2 2 2 2" xfId="23285"/>
    <cellStyle name="Style 110 2 2 5 2 2 2 2 2" xfId="23286"/>
    <cellStyle name="Style 110 2 2 5 2 2 2 2 2 2" xfId="23287"/>
    <cellStyle name="Style 110 2 2 5 2 2 2 2 3" xfId="23288"/>
    <cellStyle name="Style 110 2 2 5 2 2 2 3" xfId="23289"/>
    <cellStyle name="Style 110 2 2 5 2 2 2 3 2" xfId="23290"/>
    <cellStyle name="Style 110 2 2 5 2 2 3" xfId="23291"/>
    <cellStyle name="Style 110 2 2 5 2 2 3 2" xfId="23292"/>
    <cellStyle name="Style 110 2 2 5 2 2 4" xfId="23293"/>
    <cellStyle name="Style 110 2 2 5 2 3" xfId="23294"/>
    <cellStyle name="Style 110 2 2 5 2 4" xfId="23295"/>
    <cellStyle name="Style 110 2 2 5 2 4 2" xfId="23296"/>
    <cellStyle name="Style 110 2 2 5 2 4 2 2" xfId="23297"/>
    <cellStyle name="Style 110 2 2 5 2 4 3" xfId="23298"/>
    <cellStyle name="Style 110 2 2 5 2 5" xfId="23299"/>
    <cellStyle name="Style 110 2 2 5 2 5 2" xfId="23300"/>
    <cellStyle name="Style 110 2 2 5 2 6" xfId="23301"/>
    <cellStyle name="Style 110 2 2 5 3" xfId="23302"/>
    <cellStyle name="Style 110 2 2 5 3 2" xfId="23303"/>
    <cellStyle name="Style 110 2 2 5 3 2 2" xfId="23304"/>
    <cellStyle name="Style 110 2 2 5 3 2 2 2" xfId="23305"/>
    <cellStyle name="Style 110 2 2 5 3 2 2 2 2" xfId="23306"/>
    <cellStyle name="Style 110 2 2 5 3 2 2 3" xfId="23307"/>
    <cellStyle name="Style 110 2 2 5 3 2 3" xfId="23308"/>
    <cellStyle name="Style 110 2 2 5 3 2 3 2" xfId="23309"/>
    <cellStyle name="Style 110 2 2 5 3 3" xfId="23310"/>
    <cellStyle name="Style 110 2 2 5 3 3 2" xfId="23311"/>
    <cellStyle name="Style 110 2 2 5 3 4" xfId="23312"/>
    <cellStyle name="Style 110 2 2 5 4" xfId="23313"/>
    <cellStyle name="Style 110 2 2 5 4 2" xfId="23314"/>
    <cellStyle name="Style 110 2 2 5 4 2 2" xfId="23315"/>
    <cellStyle name="Style 110 2 2 5 4 2 2 2" xfId="23316"/>
    <cellStyle name="Style 110 2 2 5 4 2 3" xfId="23317"/>
    <cellStyle name="Style 110 2 2 5 4 3" xfId="23318"/>
    <cellStyle name="Style 110 2 2 5 4 3 2" xfId="23319"/>
    <cellStyle name="Style 110 2 2 5 5" xfId="23320"/>
    <cellStyle name="Style 110 2 2 5 5 2" xfId="23321"/>
    <cellStyle name="Style 110 2 2 5 6" xfId="23322"/>
    <cellStyle name="Style 110 2 2 6" xfId="23323"/>
    <cellStyle name="Style 110 2 2 6 2" xfId="23324"/>
    <cellStyle name="Style 110 2 2 7" xfId="23325"/>
    <cellStyle name="Style 110 2 2 8" xfId="23326"/>
    <cellStyle name="Style 110 2 2 9" xfId="23327"/>
    <cellStyle name="Style 110 2 2 9 2" xfId="23328"/>
    <cellStyle name="Style 110 2 2 9 2 2" xfId="23329"/>
    <cellStyle name="Style 110 2 2 9 2 2 2" xfId="23330"/>
    <cellStyle name="Style 110 2 2 9 2 3" xfId="23331"/>
    <cellStyle name="Style 110 2 2 9 3" xfId="23332"/>
    <cellStyle name="Style 110 2 2 9 3 2" xfId="23333"/>
    <cellStyle name="Style 110 2 3" xfId="23334"/>
    <cellStyle name="Style 110 2 3 2" xfId="23335"/>
    <cellStyle name="Style 110 2 4" xfId="23336"/>
    <cellStyle name="Style 110 2 4 2" xfId="23337"/>
    <cellStyle name="Style 110 2 5" xfId="23338"/>
    <cellStyle name="Style 110 2 5 2" xfId="23339"/>
    <cellStyle name="Style 110 2 6" xfId="23340"/>
    <cellStyle name="Style 110 2 6 2" xfId="23341"/>
    <cellStyle name="Style 110 3" xfId="23342"/>
    <cellStyle name="Style 110 3 2" xfId="23343"/>
    <cellStyle name="Style 110 3 3" xfId="23344"/>
    <cellStyle name="Style 110 3 3 2" xfId="23345"/>
    <cellStyle name="Style 110 3 4" xfId="23346"/>
    <cellStyle name="Style 110 3 5" xfId="23347"/>
    <cellStyle name="Style 110 3 6" xfId="23348"/>
    <cellStyle name="Style 110 3 7" xfId="23349"/>
    <cellStyle name="Style 110 3 8" xfId="23350"/>
    <cellStyle name="Style 111" xfId="23351"/>
    <cellStyle name="Style 111 2" xfId="23352"/>
    <cellStyle name="Style 111 2 2" xfId="23353"/>
    <cellStyle name="Style 111 2 2 10" xfId="23354"/>
    <cellStyle name="Style 111 2 2 2" xfId="23355"/>
    <cellStyle name="Style 111 2 2 2 2" xfId="23356"/>
    <cellStyle name="Style 111 2 2 2 2 2" xfId="23357"/>
    <cellStyle name="Style 111 2 2 2 2 3" xfId="23358"/>
    <cellStyle name="Style 111 2 2 2 2 4" xfId="23359"/>
    <cellStyle name="Style 111 2 2 2 3" xfId="23360"/>
    <cellStyle name="Style 111 2 2 2 3 2" xfId="23361"/>
    <cellStyle name="Style 111 2 2 2 4" xfId="23362"/>
    <cellStyle name="Style 111 2 2 2 4 2" xfId="23363"/>
    <cellStyle name="Style 111 2 2 2 5" xfId="23364"/>
    <cellStyle name="Style 111 2 2 2 5 2" xfId="23365"/>
    <cellStyle name="Style 111 2 2 2 6" xfId="23366"/>
    <cellStyle name="Style 111 2 2 2 7" xfId="23367"/>
    <cellStyle name="Style 111 2 2 3" xfId="23368"/>
    <cellStyle name="Style 111 2 2 3 2" xfId="23369"/>
    <cellStyle name="Style 111 2 2 4" xfId="23370"/>
    <cellStyle name="Style 111 2 2 4 2" xfId="23371"/>
    <cellStyle name="Style 111 2 2 5" xfId="23372"/>
    <cellStyle name="Style 111 2 2 5 2" xfId="23373"/>
    <cellStyle name="Style 111 2 2 5 2 2" xfId="23374"/>
    <cellStyle name="Style 111 2 2 5 2 2 2" xfId="23375"/>
    <cellStyle name="Style 111 2 2 5 2 2 2 2" xfId="23376"/>
    <cellStyle name="Style 111 2 2 5 2 2 2 2 2" xfId="23377"/>
    <cellStyle name="Style 111 2 2 5 2 2 2 2 2 2" xfId="23378"/>
    <cellStyle name="Style 111 2 2 5 2 2 2 2 3" xfId="23379"/>
    <cellStyle name="Style 111 2 2 5 2 2 2 3" xfId="23380"/>
    <cellStyle name="Style 111 2 2 5 2 2 2 3 2" xfId="23381"/>
    <cellStyle name="Style 111 2 2 5 2 2 3" xfId="23382"/>
    <cellStyle name="Style 111 2 2 5 2 2 3 2" xfId="23383"/>
    <cellStyle name="Style 111 2 2 5 2 2 4" xfId="23384"/>
    <cellStyle name="Style 111 2 2 5 2 3" xfId="23385"/>
    <cellStyle name="Style 111 2 2 5 2 4" xfId="23386"/>
    <cellStyle name="Style 111 2 2 5 2 4 2" xfId="23387"/>
    <cellStyle name="Style 111 2 2 5 2 4 2 2" xfId="23388"/>
    <cellStyle name="Style 111 2 2 5 2 4 3" xfId="23389"/>
    <cellStyle name="Style 111 2 2 5 2 5" xfId="23390"/>
    <cellStyle name="Style 111 2 2 5 2 5 2" xfId="23391"/>
    <cellStyle name="Style 111 2 2 5 2 6" xfId="23392"/>
    <cellStyle name="Style 111 2 2 5 3" xfId="23393"/>
    <cellStyle name="Style 111 2 2 5 3 2" xfId="23394"/>
    <cellStyle name="Style 111 2 2 5 3 2 2" xfId="23395"/>
    <cellStyle name="Style 111 2 2 5 3 2 2 2" xfId="23396"/>
    <cellStyle name="Style 111 2 2 5 3 2 2 2 2" xfId="23397"/>
    <cellStyle name="Style 111 2 2 5 3 2 2 3" xfId="23398"/>
    <cellStyle name="Style 111 2 2 5 3 2 3" xfId="23399"/>
    <cellStyle name="Style 111 2 2 5 3 2 3 2" xfId="23400"/>
    <cellStyle name="Style 111 2 2 5 3 3" xfId="23401"/>
    <cellStyle name="Style 111 2 2 5 3 3 2" xfId="23402"/>
    <cellStyle name="Style 111 2 2 5 3 4" xfId="23403"/>
    <cellStyle name="Style 111 2 2 5 4" xfId="23404"/>
    <cellStyle name="Style 111 2 2 5 4 2" xfId="23405"/>
    <cellStyle name="Style 111 2 2 5 4 2 2" xfId="23406"/>
    <cellStyle name="Style 111 2 2 5 4 2 2 2" xfId="23407"/>
    <cellStyle name="Style 111 2 2 5 4 2 3" xfId="23408"/>
    <cellStyle name="Style 111 2 2 5 4 3" xfId="23409"/>
    <cellStyle name="Style 111 2 2 5 4 3 2" xfId="23410"/>
    <cellStyle name="Style 111 2 2 5 5" xfId="23411"/>
    <cellStyle name="Style 111 2 2 5 5 2" xfId="23412"/>
    <cellStyle name="Style 111 2 2 5 6" xfId="23413"/>
    <cellStyle name="Style 111 2 2 6" xfId="23414"/>
    <cellStyle name="Style 111 2 2 6 2" xfId="23415"/>
    <cellStyle name="Style 111 2 2 7" xfId="23416"/>
    <cellStyle name="Style 111 2 2 8" xfId="23417"/>
    <cellStyle name="Style 111 2 2 9" xfId="23418"/>
    <cellStyle name="Style 111 2 2 9 2" xfId="23419"/>
    <cellStyle name="Style 111 2 2 9 2 2" xfId="23420"/>
    <cellStyle name="Style 111 2 2 9 2 2 2" xfId="23421"/>
    <cellStyle name="Style 111 2 2 9 2 3" xfId="23422"/>
    <cellStyle name="Style 111 2 2 9 3" xfId="23423"/>
    <cellStyle name="Style 111 2 2 9 3 2" xfId="23424"/>
    <cellStyle name="Style 111 2 3" xfId="23425"/>
    <cellStyle name="Style 111 2 3 2" xfId="23426"/>
    <cellStyle name="Style 111 2 4" xfId="23427"/>
    <cellStyle name="Style 111 2 4 2" xfId="23428"/>
    <cellStyle name="Style 111 2 5" xfId="23429"/>
    <cellStyle name="Style 111 2 5 2" xfId="23430"/>
    <cellStyle name="Style 111 2 6" xfId="23431"/>
    <cellStyle name="Style 111 2 6 2" xfId="23432"/>
    <cellStyle name="Style 111 3" xfId="23433"/>
    <cellStyle name="Style 111 3 2" xfId="23434"/>
    <cellStyle name="Style 111 3 3" xfId="23435"/>
    <cellStyle name="Style 111 3 3 2" xfId="23436"/>
    <cellStyle name="Style 111 3 4" xfId="23437"/>
    <cellStyle name="Style 111 3 5" xfId="23438"/>
    <cellStyle name="Style 111 3 6" xfId="23439"/>
    <cellStyle name="Style 111 3 7" xfId="23440"/>
    <cellStyle name="Style 111 3 8" xfId="23441"/>
    <cellStyle name="Style 112" xfId="23442"/>
    <cellStyle name="Style 112 2" xfId="23443"/>
    <cellStyle name="Style 112 2 2" xfId="23444"/>
    <cellStyle name="Style 112 2 2 10" xfId="23445"/>
    <cellStyle name="Style 112 2 2 2" xfId="23446"/>
    <cellStyle name="Style 112 2 2 2 2" xfId="23447"/>
    <cellStyle name="Style 112 2 2 2 2 2" xfId="23448"/>
    <cellStyle name="Style 112 2 2 2 2 3" xfId="23449"/>
    <cellStyle name="Style 112 2 2 2 2 4" xfId="23450"/>
    <cellStyle name="Style 112 2 2 2 3" xfId="23451"/>
    <cellStyle name="Style 112 2 2 2 3 2" xfId="23452"/>
    <cellStyle name="Style 112 2 2 2 4" xfId="23453"/>
    <cellStyle name="Style 112 2 2 2 4 2" xfId="23454"/>
    <cellStyle name="Style 112 2 2 2 5" xfId="23455"/>
    <cellStyle name="Style 112 2 2 2 5 2" xfId="23456"/>
    <cellStyle name="Style 112 2 2 2 6" xfId="23457"/>
    <cellStyle name="Style 112 2 2 2 7" xfId="23458"/>
    <cellStyle name="Style 112 2 2 3" xfId="23459"/>
    <cellStyle name="Style 112 2 2 3 2" xfId="23460"/>
    <cellStyle name="Style 112 2 2 4" xfId="23461"/>
    <cellStyle name="Style 112 2 2 4 2" xfId="23462"/>
    <cellStyle name="Style 112 2 2 5" xfId="23463"/>
    <cellStyle name="Style 112 2 2 5 2" xfId="23464"/>
    <cellStyle name="Style 112 2 2 5 2 2" xfId="23465"/>
    <cellStyle name="Style 112 2 2 5 2 2 2" xfId="23466"/>
    <cellStyle name="Style 112 2 2 5 2 2 2 2" xfId="23467"/>
    <cellStyle name="Style 112 2 2 5 2 2 2 2 2" xfId="23468"/>
    <cellStyle name="Style 112 2 2 5 2 2 2 2 2 2" xfId="23469"/>
    <cellStyle name="Style 112 2 2 5 2 2 2 2 3" xfId="23470"/>
    <cellStyle name="Style 112 2 2 5 2 2 2 3" xfId="23471"/>
    <cellStyle name="Style 112 2 2 5 2 2 2 3 2" xfId="23472"/>
    <cellStyle name="Style 112 2 2 5 2 2 3" xfId="23473"/>
    <cellStyle name="Style 112 2 2 5 2 2 3 2" xfId="23474"/>
    <cellStyle name="Style 112 2 2 5 2 2 4" xfId="23475"/>
    <cellStyle name="Style 112 2 2 5 2 3" xfId="23476"/>
    <cellStyle name="Style 112 2 2 5 2 4" xfId="23477"/>
    <cellStyle name="Style 112 2 2 5 2 4 2" xfId="23478"/>
    <cellStyle name="Style 112 2 2 5 2 4 2 2" xfId="23479"/>
    <cellStyle name="Style 112 2 2 5 2 4 3" xfId="23480"/>
    <cellStyle name="Style 112 2 2 5 2 5" xfId="23481"/>
    <cellStyle name="Style 112 2 2 5 2 5 2" xfId="23482"/>
    <cellStyle name="Style 112 2 2 5 2 6" xfId="23483"/>
    <cellStyle name="Style 112 2 2 5 3" xfId="23484"/>
    <cellStyle name="Style 112 2 2 5 3 2" xfId="23485"/>
    <cellStyle name="Style 112 2 2 5 3 2 2" xfId="23486"/>
    <cellStyle name="Style 112 2 2 5 3 2 2 2" xfId="23487"/>
    <cellStyle name="Style 112 2 2 5 3 2 2 2 2" xfId="23488"/>
    <cellStyle name="Style 112 2 2 5 3 2 2 3" xfId="23489"/>
    <cellStyle name="Style 112 2 2 5 3 2 3" xfId="23490"/>
    <cellStyle name="Style 112 2 2 5 3 2 3 2" xfId="23491"/>
    <cellStyle name="Style 112 2 2 5 3 3" xfId="23492"/>
    <cellStyle name="Style 112 2 2 5 3 3 2" xfId="23493"/>
    <cellStyle name="Style 112 2 2 5 3 4" xfId="23494"/>
    <cellStyle name="Style 112 2 2 5 4" xfId="23495"/>
    <cellStyle name="Style 112 2 2 5 4 2" xfId="23496"/>
    <cellStyle name="Style 112 2 2 5 4 2 2" xfId="23497"/>
    <cellStyle name="Style 112 2 2 5 4 2 2 2" xfId="23498"/>
    <cellStyle name="Style 112 2 2 5 4 2 3" xfId="23499"/>
    <cellStyle name="Style 112 2 2 5 4 3" xfId="23500"/>
    <cellStyle name="Style 112 2 2 5 4 3 2" xfId="23501"/>
    <cellStyle name="Style 112 2 2 5 5" xfId="23502"/>
    <cellStyle name="Style 112 2 2 5 5 2" xfId="23503"/>
    <cellStyle name="Style 112 2 2 5 6" xfId="23504"/>
    <cellStyle name="Style 112 2 2 6" xfId="23505"/>
    <cellStyle name="Style 112 2 2 6 2" xfId="23506"/>
    <cellStyle name="Style 112 2 2 7" xfId="23507"/>
    <cellStyle name="Style 112 2 2 8" xfId="23508"/>
    <cellStyle name="Style 112 2 2 9" xfId="23509"/>
    <cellStyle name="Style 112 2 2 9 2" xfId="23510"/>
    <cellStyle name="Style 112 2 2 9 2 2" xfId="23511"/>
    <cellStyle name="Style 112 2 2 9 2 2 2" xfId="23512"/>
    <cellStyle name="Style 112 2 2 9 2 3" xfId="23513"/>
    <cellStyle name="Style 112 2 2 9 3" xfId="23514"/>
    <cellStyle name="Style 112 2 2 9 3 2" xfId="23515"/>
    <cellStyle name="Style 112 2 3" xfId="23516"/>
    <cellStyle name="Style 112 2 3 2" xfId="23517"/>
    <cellStyle name="Style 112 2 4" xfId="23518"/>
    <cellStyle name="Style 112 2 4 2" xfId="23519"/>
    <cellStyle name="Style 112 2 5" xfId="23520"/>
    <cellStyle name="Style 112 2 5 2" xfId="23521"/>
    <cellStyle name="Style 112 2 6" xfId="23522"/>
    <cellStyle name="Style 112 2 6 2" xfId="23523"/>
    <cellStyle name="Style 112 3" xfId="23524"/>
    <cellStyle name="Style 112 3 2" xfId="23525"/>
    <cellStyle name="Style 112 3 3" xfId="23526"/>
    <cellStyle name="Style 112 3 3 2" xfId="23527"/>
    <cellStyle name="Style 112 3 4" xfId="23528"/>
    <cellStyle name="Style 112 3 5" xfId="23529"/>
    <cellStyle name="Style 112 3 6" xfId="23530"/>
    <cellStyle name="Style 112 3 7" xfId="23531"/>
    <cellStyle name="Style 112 3 8" xfId="23532"/>
    <cellStyle name="Style 113" xfId="23533"/>
    <cellStyle name="Style 113 2" xfId="23534"/>
    <cellStyle name="Style 113 2 2" xfId="23535"/>
    <cellStyle name="Style 113 2 2 10" xfId="23536"/>
    <cellStyle name="Style 113 2 2 2" xfId="23537"/>
    <cellStyle name="Style 113 2 2 2 2" xfId="23538"/>
    <cellStyle name="Style 113 2 2 2 2 2" xfId="23539"/>
    <cellStyle name="Style 113 2 2 2 2 3" xfId="23540"/>
    <cellStyle name="Style 113 2 2 2 2 4" xfId="23541"/>
    <cellStyle name="Style 113 2 2 2 3" xfId="23542"/>
    <cellStyle name="Style 113 2 2 2 3 2" xfId="23543"/>
    <cellStyle name="Style 113 2 2 2 4" xfId="23544"/>
    <cellStyle name="Style 113 2 2 2 4 2" xfId="23545"/>
    <cellStyle name="Style 113 2 2 2 5" xfId="23546"/>
    <cellStyle name="Style 113 2 2 2 5 2" xfId="23547"/>
    <cellStyle name="Style 113 2 2 2 6" xfId="23548"/>
    <cellStyle name="Style 113 2 2 2 7" xfId="23549"/>
    <cellStyle name="Style 113 2 2 3" xfId="23550"/>
    <cellStyle name="Style 113 2 2 3 2" xfId="23551"/>
    <cellStyle name="Style 113 2 2 4" xfId="23552"/>
    <cellStyle name="Style 113 2 2 4 2" xfId="23553"/>
    <cellStyle name="Style 113 2 2 5" xfId="23554"/>
    <cellStyle name="Style 113 2 2 5 2" xfId="23555"/>
    <cellStyle name="Style 113 2 2 5 2 2" xfId="23556"/>
    <cellStyle name="Style 113 2 2 5 2 2 2" xfId="23557"/>
    <cellStyle name="Style 113 2 2 5 2 2 2 2" xfId="23558"/>
    <cellStyle name="Style 113 2 2 5 2 2 2 2 2" xfId="23559"/>
    <cellStyle name="Style 113 2 2 5 2 2 2 2 2 2" xfId="23560"/>
    <cellStyle name="Style 113 2 2 5 2 2 2 2 3" xfId="23561"/>
    <cellStyle name="Style 113 2 2 5 2 2 2 3" xfId="23562"/>
    <cellStyle name="Style 113 2 2 5 2 2 2 3 2" xfId="23563"/>
    <cellStyle name="Style 113 2 2 5 2 2 3" xfId="23564"/>
    <cellStyle name="Style 113 2 2 5 2 2 3 2" xfId="23565"/>
    <cellStyle name="Style 113 2 2 5 2 2 4" xfId="23566"/>
    <cellStyle name="Style 113 2 2 5 2 3" xfId="23567"/>
    <cellStyle name="Style 113 2 2 5 2 4" xfId="23568"/>
    <cellStyle name="Style 113 2 2 5 2 4 2" xfId="23569"/>
    <cellStyle name="Style 113 2 2 5 2 4 2 2" xfId="23570"/>
    <cellStyle name="Style 113 2 2 5 2 4 3" xfId="23571"/>
    <cellStyle name="Style 113 2 2 5 2 5" xfId="23572"/>
    <cellStyle name="Style 113 2 2 5 2 5 2" xfId="23573"/>
    <cellStyle name="Style 113 2 2 5 2 6" xfId="23574"/>
    <cellStyle name="Style 113 2 2 5 3" xfId="23575"/>
    <cellStyle name="Style 113 2 2 5 3 2" xfId="23576"/>
    <cellStyle name="Style 113 2 2 5 3 2 2" xfId="23577"/>
    <cellStyle name="Style 113 2 2 5 3 2 2 2" xfId="23578"/>
    <cellStyle name="Style 113 2 2 5 3 2 2 2 2" xfId="23579"/>
    <cellStyle name="Style 113 2 2 5 3 2 2 3" xfId="23580"/>
    <cellStyle name="Style 113 2 2 5 3 2 3" xfId="23581"/>
    <cellStyle name="Style 113 2 2 5 3 2 3 2" xfId="23582"/>
    <cellStyle name="Style 113 2 2 5 3 3" xfId="23583"/>
    <cellStyle name="Style 113 2 2 5 3 3 2" xfId="23584"/>
    <cellStyle name="Style 113 2 2 5 3 4" xfId="23585"/>
    <cellStyle name="Style 113 2 2 5 4" xfId="23586"/>
    <cellStyle name="Style 113 2 2 5 4 2" xfId="23587"/>
    <cellStyle name="Style 113 2 2 5 4 2 2" xfId="23588"/>
    <cellStyle name="Style 113 2 2 5 4 2 2 2" xfId="23589"/>
    <cellStyle name="Style 113 2 2 5 4 2 3" xfId="23590"/>
    <cellStyle name="Style 113 2 2 5 4 3" xfId="23591"/>
    <cellStyle name="Style 113 2 2 5 4 3 2" xfId="23592"/>
    <cellStyle name="Style 113 2 2 5 5" xfId="23593"/>
    <cellStyle name="Style 113 2 2 5 5 2" xfId="23594"/>
    <cellStyle name="Style 113 2 2 5 6" xfId="23595"/>
    <cellStyle name="Style 113 2 2 6" xfId="23596"/>
    <cellStyle name="Style 113 2 2 6 2" xfId="23597"/>
    <cellStyle name="Style 113 2 2 7" xfId="23598"/>
    <cellStyle name="Style 113 2 2 8" xfId="23599"/>
    <cellStyle name="Style 113 2 2 9" xfId="23600"/>
    <cellStyle name="Style 113 2 2 9 2" xfId="23601"/>
    <cellStyle name="Style 113 2 2 9 2 2" xfId="23602"/>
    <cellStyle name="Style 113 2 2 9 2 2 2" xfId="23603"/>
    <cellStyle name="Style 113 2 2 9 2 3" xfId="23604"/>
    <cellStyle name="Style 113 2 2 9 3" xfId="23605"/>
    <cellStyle name="Style 113 2 2 9 3 2" xfId="23606"/>
    <cellStyle name="Style 113 2 3" xfId="23607"/>
    <cellStyle name="Style 113 2 3 2" xfId="23608"/>
    <cellStyle name="Style 113 2 4" xfId="23609"/>
    <cellStyle name="Style 113 2 4 2" xfId="23610"/>
    <cellStyle name="Style 113 2 5" xfId="23611"/>
    <cellStyle name="Style 113 2 5 2" xfId="23612"/>
    <cellStyle name="Style 113 2 6" xfId="23613"/>
    <cellStyle name="Style 113 2 6 2" xfId="23614"/>
    <cellStyle name="Style 113 3" xfId="23615"/>
    <cellStyle name="Style 113 3 2" xfId="23616"/>
    <cellStyle name="Style 113 3 3" xfId="23617"/>
    <cellStyle name="Style 113 3 3 2" xfId="23618"/>
    <cellStyle name="Style 113 3 4" xfId="23619"/>
    <cellStyle name="Style 113 3 5" xfId="23620"/>
    <cellStyle name="Style 113 3 6" xfId="23621"/>
    <cellStyle name="Style 113 3 7" xfId="23622"/>
    <cellStyle name="Style 113 3 8" xfId="23623"/>
    <cellStyle name="Style 114" xfId="23624"/>
    <cellStyle name="Style 114 2" xfId="23625"/>
    <cellStyle name="Style 114 2 2" xfId="23626"/>
    <cellStyle name="Style 114 2 3" xfId="23627"/>
    <cellStyle name="Style 114 2 3 2" xfId="23628"/>
    <cellStyle name="Style 114 2 4" xfId="23629"/>
    <cellStyle name="Style 114 2 5" xfId="23630"/>
    <cellStyle name="Style 114 2 6" xfId="23631"/>
    <cellStyle name="Style 114 2 7" xfId="23632"/>
    <cellStyle name="Style 114 2 8" xfId="23633"/>
    <cellStyle name="Style 115" xfId="23634"/>
    <cellStyle name="Style 115 2" xfId="23635"/>
    <cellStyle name="Style 115 2 2" xfId="23636"/>
    <cellStyle name="Style 115 2 3" xfId="23637"/>
    <cellStyle name="Style 115 2 3 2" xfId="23638"/>
    <cellStyle name="Style 115 2 4" xfId="23639"/>
    <cellStyle name="Style 115 2 5" xfId="23640"/>
    <cellStyle name="Style 115 2 6" xfId="23641"/>
    <cellStyle name="Style 115 2 7" xfId="23642"/>
    <cellStyle name="Style 115 2 8" xfId="23643"/>
    <cellStyle name="Style 116" xfId="23644"/>
    <cellStyle name="Style 116 2" xfId="23645"/>
    <cellStyle name="Style 116 2 2" xfId="23646"/>
    <cellStyle name="Style 116 2 3" xfId="23647"/>
    <cellStyle name="Style 116 2 3 2" xfId="23648"/>
    <cellStyle name="Style 116 2 4" xfId="23649"/>
    <cellStyle name="Style 116 2 5" xfId="23650"/>
    <cellStyle name="Style 116 2 6" xfId="23651"/>
    <cellStyle name="Style 116 2 7" xfId="23652"/>
    <cellStyle name="Style 116 2 8" xfId="23653"/>
    <cellStyle name="Style 117" xfId="23654"/>
    <cellStyle name="Style 117 2" xfId="23655"/>
    <cellStyle name="Style 117 2 2" xfId="23656"/>
    <cellStyle name="Style 117 2 3" xfId="23657"/>
    <cellStyle name="Style 117 2 3 2" xfId="23658"/>
    <cellStyle name="Style 117 2 4" xfId="23659"/>
    <cellStyle name="Style 117 2 5" xfId="23660"/>
    <cellStyle name="Style 117 2 6" xfId="23661"/>
    <cellStyle name="Style 117 2 7" xfId="23662"/>
    <cellStyle name="Style 117 2 8" xfId="23663"/>
    <cellStyle name="Style 118" xfId="23664"/>
    <cellStyle name="Style 118 2" xfId="23665"/>
    <cellStyle name="Style 118 2 2" xfId="23666"/>
    <cellStyle name="Style 118 2 3" xfId="23667"/>
    <cellStyle name="Style 118 2 3 2" xfId="23668"/>
    <cellStyle name="Style 118 2 4" xfId="23669"/>
    <cellStyle name="Style 118 2 5" xfId="23670"/>
    <cellStyle name="Style 118 2 6" xfId="23671"/>
    <cellStyle name="Style 118 2 7" xfId="23672"/>
    <cellStyle name="Style 118 2 8" xfId="23673"/>
    <cellStyle name="Style 119" xfId="23674"/>
    <cellStyle name="Style 119 2" xfId="23675"/>
    <cellStyle name="Style 119 2 2" xfId="23676"/>
    <cellStyle name="Style 119 2 3" xfId="23677"/>
    <cellStyle name="Style 119 2 3 2" xfId="23678"/>
    <cellStyle name="Style 119 2 4" xfId="23679"/>
    <cellStyle name="Style 119 2 5" xfId="23680"/>
    <cellStyle name="Style 119 2 6" xfId="23681"/>
    <cellStyle name="Style 119 2 7" xfId="23682"/>
    <cellStyle name="Style 119 2 8" xfId="23683"/>
    <cellStyle name="Style 120" xfId="23684"/>
    <cellStyle name="Style 120 2" xfId="23685"/>
    <cellStyle name="Style 120 2 2" xfId="23686"/>
    <cellStyle name="Style 120 2 3" xfId="23687"/>
    <cellStyle name="Style 120 2 3 2" xfId="23688"/>
    <cellStyle name="Style 120 2 4" xfId="23689"/>
    <cellStyle name="Style 120 2 5" xfId="23690"/>
    <cellStyle name="Style 120 2 6" xfId="23691"/>
    <cellStyle name="Style 120 2 7" xfId="23692"/>
    <cellStyle name="Style 120 2 8" xfId="23693"/>
    <cellStyle name="Style 121" xfId="23694"/>
    <cellStyle name="Style 121 2" xfId="23695"/>
    <cellStyle name="Style 121 2 2" xfId="23696"/>
    <cellStyle name="Style 121 2 2 2" xfId="23697"/>
    <cellStyle name="Style 121 2 2 2 2" xfId="23698"/>
    <cellStyle name="Style 121 2 2 2 2 2" xfId="23699"/>
    <cellStyle name="Style 121 2 2 2 2 3" xfId="23700"/>
    <cellStyle name="Style 121 2 2 2 2 4" xfId="23701"/>
    <cellStyle name="Style 121 2 2 2 3" xfId="23702"/>
    <cellStyle name="Style 121 2 2 2 4" xfId="23703"/>
    <cellStyle name="Style 121 2 2 2 5" xfId="23704"/>
    <cellStyle name="Style 121 2 2 2 6" xfId="23705"/>
    <cellStyle name="Style 121 2 2 2 7" xfId="23706"/>
    <cellStyle name="Style 121 2 2 3" xfId="23707"/>
    <cellStyle name="Style 121 2 2 3 2" xfId="23708"/>
    <cellStyle name="Style 121 2 2 4" xfId="23709"/>
    <cellStyle name="Style 121 2 2 4 2" xfId="23710"/>
    <cellStyle name="Style 121 2 2 5" xfId="23711"/>
    <cellStyle name="Style 121 2 2 5 2" xfId="23712"/>
    <cellStyle name="Style 121 2 2 5 2 2" xfId="23713"/>
    <cellStyle name="Style 121 2 2 5 2 2 2" xfId="23714"/>
    <cellStyle name="Style 121 2 2 5 2 2 2 2" xfId="23715"/>
    <cellStyle name="Style 121 2 2 5 2 2 2 2 2" xfId="23716"/>
    <cellStyle name="Style 121 2 2 5 2 2 2 2 2 2" xfId="23717"/>
    <cellStyle name="Style 121 2 2 5 2 2 2 2 3" xfId="23718"/>
    <cellStyle name="Style 121 2 2 5 2 2 2 3" xfId="23719"/>
    <cellStyle name="Style 121 2 2 5 2 2 2 3 2" xfId="23720"/>
    <cellStyle name="Style 121 2 2 5 2 2 3" xfId="23721"/>
    <cellStyle name="Style 121 2 2 5 2 2 3 2" xfId="23722"/>
    <cellStyle name="Style 121 2 2 5 2 2 4" xfId="23723"/>
    <cellStyle name="Style 121 2 2 5 2 3" xfId="23724"/>
    <cellStyle name="Style 121 2 2 5 2 4" xfId="23725"/>
    <cellStyle name="Style 121 2 2 5 2 4 2" xfId="23726"/>
    <cellStyle name="Style 121 2 2 5 2 4 2 2" xfId="23727"/>
    <cellStyle name="Style 121 2 2 5 2 4 3" xfId="23728"/>
    <cellStyle name="Style 121 2 2 5 2 5" xfId="23729"/>
    <cellStyle name="Style 121 2 2 5 2 5 2" xfId="23730"/>
    <cellStyle name="Style 121 2 2 5 2 6" xfId="23731"/>
    <cellStyle name="Style 121 2 2 5 3" xfId="23732"/>
    <cellStyle name="Style 121 2 2 5 3 2" xfId="23733"/>
    <cellStyle name="Style 121 2 2 5 3 2 2" xfId="23734"/>
    <cellStyle name="Style 121 2 2 5 3 2 2 2" xfId="23735"/>
    <cellStyle name="Style 121 2 2 5 3 2 2 2 2" xfId="23736"/>
    <cellStyle name="Style 121 2 2 5 3 2 2 3" xfId="23737"/>
    <cellStyle name="Style 121 2 2 5 3 2 3" xfId="23738"/>
    <cellStyle name="Style 121 2 2 5 3 2 3 2" xfId="23739"/>
    <cellStyle name="Style 121 2 2 5 3 3" xfId="23740"/>
    <cellStyle name="Style 121 2 2 5 3 3 2" xfId="23741"/>
    <cellStyle name="Style 121 2 2 5 3 4" xfId="23742"/>
    <cellStyle name="Style 121 2 2 5 4" xfId="23743"/>
    <cellStyle name="Style 121 2 2 5 4 2" xfId="23744"/>
    <cellStyle name="Style 121 2 2 5 4 2 2" xfId="23745"/>
    <cellStyle name="Style 121 2 2 5 4 2 2 2" xfId="23746"/>
    <cellStyle name="Style 121 2 2 5 4 2 3" xfId="23747"/>
    <cellStyle name="Style 121 2 2 5 4 3" xfId="23748"/>
    <cellStyle name="Style 121 2 2 5 4 3 2" xfId="23749"/>
    <cellStyle name="Style 121 2 2 5 5" xfId="23750"/>
    <cellStyle name="Style 121 2 2 5 5 2" xfId="23751"/>
    <cellStyle name="Style 121 2 2 5 6" xfId="23752"/>
    <cellStyle name="Style 121 2 2 6" xfId="23753"/>
    <cellStyle name="Style 121 2 2 6 2" xfId="23754"/>
    <cellStyle name="Style 121 2 2 7" xfId="23755"/>
    <cellStyle name="Style 121 2 2 8" xfId="23756"/>
    <cellStyle name="Style 121 2 2 8 2" xfId="23757"/>
    <cellStyle name="Style 121 2 2 8 2 2" xfId="23758"/>
    <cellStyle name="Style 121 2 2 8 2 2 2" xfId="23759"/>
    <cellStyle name="Style 121 2 2 8 2 3" xfId="23760"/>
    <cellStyle name="Style 121 2 2 8 3" xfId="23761"/>
    <cellStyle name="Style 121 2 2 8 3 2" xfId="23762"/>
    <cellStyle name="Style 121 2 2 9" xfId="23763"/>
    <cellStyle name="Style 121 2 3" xfId="23764"/>
    <cellStyle name="Style 121 2 4" xfId="23765"/>
    <cellStyle name="Style 121 2 5" xfId="23766"/>
    <cellStyle name="Style 121 2 6" xfId="23767"/>
    <cellStyle name="Style 121 2 6 2" xfId="23768"/>
    <cellStyle name="Style 121 3" xfId="23769"/>
    <cellStyle name="Style 121 3 2" xfId="23770"/>
    <cellStyle name="Style 121 3 2 2" xfId="23771"/>
    <cellStyle name="Style 121 3 3" xfId="23772"/>
    <cellStyle name="Style 121 3 3 2" xfId="23773"/>
    <cellStyle name="Style 121 3 4" xfId="23774"/>
    <cellStyle name="Style 121 3 5" xfId="23775"/>
    <cellStyle name="Style 121 3 6" xfId="23776"/>
    <cellStyle name="Style 121 3 7" xfId="23777"/>
    <cellStyle name="Style 121 3 8" xfId="23778"/>
    <cellStyle name="Style 121 4" xfId="23779"/>
    <cellStyle name="Style 122" xfId="23780"/>
    <cellStyle name="Style 122 2" xfId="23781"/>
    <cellStyle name="Style 122 2 2" xfId="23782"/>
    <cellStyle name="Style 122 2 2 2" xfId="23783"/>
    <cellStyle name="Style 122 2 2 2 2" xfId="23784"/>
    <cellStyle name="Style 122 2 2 2 2 2" xfId="23785"/>
    <cellStyle name="Style 122 2 2 2 2 3" xfId="23786"/>
    <cellStyle name="Style 122 2 2 2 2 4" xfId="23787"/>
    <cellStyle name="Style 122 2 2 2 3" xfId="23788"/>
    <cellStyle name="Style 122 2 2 2 4" xfId="23789"/>
    <cellStyle name="Style 122 2 2 2 5" xfId="23790"/>
    <cellStyle name="Style 122 2 2 2 6" xfId="23791"/>
    <cellStyle name="Style 122 2 2 2 7" xfId="23792"/>
    <cellStyle name="Style 122 2 2 3" xfId="23793"/>
    <cellStyle name="Style 122 2 2 3 2" xfId="23794"/>
    <cellStyle name="Style 122 2 2 4" xfId="23795"/>
    <cellStyle name="Style 122 2 2 4 2" xfId="23796"/>
    <cellStyle name="Style 122 2 2 5" xfId="23797"/>
    <cellStyle name="Style 122 2 2 5 2" xfId="23798"/>
    <cellStyle name="Style 122 2 2 5 2 2" xfId="23799"/>
    <cellStyle name="Style 122 2 2 5 2 2 2" xfId="23800"/>
    <cellStyle name="Style 122 2 2 5 2 2 2 2" xfId="23801"/>
    <cellStyle name="Style 122 2 2 5 2 2 2 2 2" xfId="23802"/>
    <cellStyle name="Style 122 2 2 5 2 2 2 2 2 2" xfId="23803"/>
    <cellStyle name="Style 122 2 2 5 2 2 2 2 3" xfId="23804"/>
    <cellStyle name="Style 122 2 2 5 2 2 2 3" xfId="23805"/>
    <cellStyle name="Style 122 2 2 5 2 2 2 3 2" xfId="23806"/>
    <cellStyle name="Style 122 2 2 5 2 2 3" xfId="23807"/>
    <cellStyle name="Style 122 2 2 5 2 2 3 2" xfId="23808"/>
    <cellStyle name="Style 122 2 2 5 2 2 4" xfId="23809"/>
    <cellStyle name="Style 122 2 2 5 2 3" xfId="23810"/>
    <cellStyle name="Style 122 2 2 5 2 4" xfId="23811"/>
    <cellStyle name="Style 122 2 2 5 2 4 2" xfId="23812"/>
    <cellStyle name="Style 122 2 2 5 2 4 2 2" xfId="23813"/>
    <cellStyle name="Style 122 2 2 5 2 4 3" xfId="23814"/>
    <cellStyle name="Style 122 2 2 5 2 5" xfId="23815"/>
    <cellStyle name="Style 122 2 2 5 2 5 2" xfId="23816"/>
    <cellStyle name="Style 122 2 2 5 2 6" xfId="23817"/>
    <cellStyle name="Style 122 2 2 5 3" xfId="23818"/>
    <cellStyle name="Style 122 2 2 5 3 2" xfId="23819"/>
    <cellStyle name="Style 122 2 2 5 3 2 2" xfId="23820"/>
    <cellStyle name="Style 122 2 2 5 3 2 2 2" xfId="23821"/>
    <cellStyle name="Style 122 2 2 5 3 2 2 2 2" xfId="23822"/>
    <cellStyle name="Style 122 2 2 5 3 2 2 3" xfId="23823"/>
    <cellStyle name="Style 122 2 2 5 3 2 3" xfId="23824"/>
    <cellStyle name="Style 122 2 2 5 3 2 3 2" xfId="23825"/>
    <cellStyle name="Style 122 2 2 5 3 3" xfId="23826"/>
    <cellStyle name="Style 122 2 2 5 3 3 2" xfId="23827"/>
    <cellStyle name="Style 122 2 2 5 3 4" xfId="23828"/>
    <cellStyle name="Style 122 2 2 5 4" xfId="23829"/>
    <cellStyle name="Style 122 2 2 5 4 2" xfId="23830"/>
    <cellStyle name="Style 122 2 2 5 4 2 2" xfId="23831"/>
    <cellStyle name="Style 122 2 2 5 4 2 2 2" xfId="23832"/>
    <cellStyle name="Style 122 2 2 5 4 2 3" xfId="23833"/>
    <cellStyle name="Style 122 2 2 5 4 3" xfId="23834"/>
    <cellStyle name="Style 122 2 2 5 4 3 2" xfId="23835"/>
    <cellStyle name="Style 122 2 2 5 5" xfId="23836"/>
    <cellStyle name="Style 122 2 2 5 5 2" xfId="23837"/>
    <cellStyle name="Style 122 2 2 5 6" xfId="23838"/>
    <cellStyle name="Style 122 2 2 6" xfId="23839"/>
    <cellStyle name="Style 122 2 2 6 2" xfId="23840"/>
    <cellStyle name="Style 122 2 2 7" xfId="23841"/>
    <cellStyle name="Style 122 2 2 8" xfId="23842"/>
    <cellStyle name="Style 122 2 2 8 2" xfId="23843"/>
    <cellStyle name="Style 122 2 2 8 2 2" xfId="23844"/>
    <cellStyle name="Style 122 2 2 8 2 2 2" xfId="23845"/>
    <cellStyle name="Style 122 2 2 8 2 3" xfId="23846"/>
    <cellStyle name="Style 122 2 2 8 3" xfId="23847"/>
    <cellStyle name="Style 122 2 2 8 3 2" xfId="23848"/>
    <cellStyle name="Style 122 2 2 9" xfId="23849"/>
    <cellStyle name="Style 122 2 3" xfId="23850"/>
    <cellStyle name="Style 122 2 4" xfId="23851"/>
    <cellStyle name="Style 122 2 5" xfId="23852"/>
    <cellStyle name="Style 122 2 6" xfId="23853"/>
    <cellStyle name="Style 122 2 6 2" xfId="23854"/>
    <cellStyle name="Style 122 3" xfId="23855"/>
    <cellStyle name="Style 122 3 2" xfId="23856"/>
    <cellStyle name="Style 122 3 3" xfId="23857"/>
    <cellStyle name="Style 122 3 3 2" xfId="23858"/>
    <cellStyle name="Style 122 3 4" xfId="23859"/>
    <cellStyle name="Style 122 3 5" xfId="23860"/>
    <cellStyle name="Style 122 3 6" xfId="23861"/>
    <cellStyle name="Style 122 3 7" xfId="23862"/>
    <cellStyle name="Style 122 3 8" xfId="23863"/>
    <cellStyle name="Style 123" xfId="23864"/>
    <cellStyle name="Style 123 2" xfId="23865"/>
    <cellStyle name="Style 123 2 2" xfId="23866"/>
    <cellStyle name="Style 123 2 2 2" xfId="23867"/>
    <cellStyle name="Style 123 2 2 2 2" xfId="23868"/>
    <cellStyle name="Style 123 2 2 2 2 2" xfId="23869"/>
    <cellStyle name="Style 123 2 2 2 2 3" xfId="23870"/>
    <cellStyle name="Style 123 2 2 2 2 4" xfId="23871"/>
    <cellStyle name="Style 123 2 2 2 3" xfId="23872"/>
    <cellStyle name="Style 123 2 2 2 4" xfId="23873"/>
    <cellStyle name="Style 123 2 2 2 5" xfId="23874"/>
    <cellStyle name="Style 123 2 2 2 6" xfId="23875"/>
    <cellStyle name="Style 123 2 2 2 7" xfId="23876"/>
    <cellStyle name="Style 123 2 2 3" xfId="23877"/>
    <cellStyle name="Style 123 2 2 3 2" xfId="23878"/>
    <cellStyle name="Style 123 2 2 4" xfId="23879"/>
    <cellStyle name="Style 123 2 2 4 2" xfId="23880"/>
    <cellStyle name="Style 123 2 2 5" xfId="23881"/>
    <cellStyle name="Style 123 2 2 5 2" xfId="23882"/>
    <cellStyle name="Style 123 2 2 5 2 2" xfId="23883"/>
    <cellStyle name="Style 123 2 2 5 2 2 2" xfId="23884"/>
    <cellStyle name="Style 123 2 2 5 2 2 2 2" xfId="23885"/>
    <cellStyle name="Style 123 2 2 5 2 2 2 2 2" xfId="23886"/>
    <cellStyle name="Style 123 2 2 5 2 2 2 2 2 2" xfId="23887"/>
    <cellStyle name="Style 123 2 2 5 2 2 2 2 3" xfId="23888"/>
    <cellStyle name="Style 123 2 2 5 2 2 2 3" xfId="23889"/>
    <cellStyle name="Style 123 2 2 5 2 2 2 3 2" xfId="23890"/>
    <cellStyle name="Style 123 2 2 5 2 2 3" xfId="23891"/>
    <cellStyle name="Style 123 2 2 5 2 2 3 2" xfId="23892"/>
    <cellStyle name="Style 123 2 2 5 2 2 4" xfId="23893"/>
    <cellStyle name="Style 123 2 2 5 2 3" xfId="23894"/>
    <cellStyle name="Style 123 2 2 5 2 4" xfId="23895"/>
    <cellStyle name="Style 123 2 2 5 2 4 2" xfId="23896"/>
    <cellStyle name="Style 123 2 2 5 2 4 2 2" xfId="23897"/>
    <cellStyle name="Style 123 2 2 5 2 4 3" xfId="23898"/>
    <cellStyle name="Style 123 2 2 5 2 5" xfId="23899"/>
    <cellStyle name="Style 123 2 2 5 2 5 2" xfId="23900"/>
    <cellStyle name="Style 123 2 2 5 2 6" xfId="23901"/>
    <cellStyle name="Style 123 2 2 5 3" xfId="23902"/>
    <cellStyle name="Style 123 2 2 5 3 2" xfId="23903"/>
    <cellStyle name="Style 123 2 2 5 3 2 2" xfId="23904"/>
    <cellStyle name="Style 123 2 2 5 3 2 2 2" xfId="23905"/>
    <cellStyle name="Style 123 2 2 5 3 2 2 2 2" xfId="23906"/>
    <cellStyle name="Style 123 2 2 5 3 2 2 3" xfId="23907"/>
    <cellStyle name="Style 123 2 2 5 3 2 3" xfId="23908"/>
    <cellStyle name="Style 123 2 2 5 3 2 3 2" xfId="23909"/>
    <cellStyle name="Style 123 2 2 5 3 3" xfId="23910"/>
    <cellStyle name="Style 123 2 2 5 3 3 2" xfId="23911"/>
    <cellStyle name="Style 123 2 2 5 3 4" xfId="23912"/>
    <cellStyle name="Style 123 2 2 5 4" xfId="23913"/>
    <cellStyle name="Style 123 2 2 5 4 2" xfId="23914"/>
    <cellStyle name="Style 123 2 2 5 4 2 2" xfId="23915"/>
    <cellStyle name="Style 123 2 2 5 4 2 2 2" xfId="23916"/>
    <cellStyle name="Style 123 2 2 5 4 2 3" xfId="23917"/>
    <cellStyle name="Style 123 2 2 5 4 3" xfId="23918"/>
    <cellStyle name="Style 123 2 2 5 4 3 2" xfId="23919"/>
    <cellStyle name="Style 123 2 2 5 5" xfId="23920"/>
    <cellStyle name="Style 123 2 2 5 5 2" xfId="23921"/>
    <cellStyle name="Style 123 2 2 5 6" xfId="23922"/>
    <cellStyle name="Style 123 2 2 6" xfId="23923"/>
    <cellStyle name="Style 123 2 2 6 2" xfId="23924"/>
    <cellStyle name="Style 123 2 2 7" xfId="23925"/>
    <cellStyle name="Style 123 2 2 8" xfId="23926"/>
    <cellStyle name="Style 123 2 2 8 2" xfId="23927"/>
    <cellStyle name="Style 123 2 2 8 2 2" xfId="23928"/>
    <cellStyle name="Style 123 2 2 8 2 2 2" xfId="23929"/>
    <cellStyle name="Style 123 2 2 8 2 3" xfId="23930"/>
    <cellStyle name="Style 123 2 2 8 3" xfId="23931"/>
    <cellStyle name="Style 123 2 2 8 3 2" xfId="23932"/>
    <cellStyle name="Style 123 2 2 9" xfId="23933"/>
    <cellStyle name="Style 123 2 3" xfId="23934"/>
    <cellStyle name="Style 123 2 4" xfId="23935"/>
    <cellStyle name="Style 123 2 5" xfId="23936"/>
    <cellStyle name="Style 123 2 6" xfId="23937"/>
    <cellStyle name="Style 123 2 6 2" xfId="23938"/>
    <cellStyle name="Style 123 3" xfId="23939"/>
    <cellStyle name="Style 123 3 2" xfId="23940"/>
    <cellStyle name="Style 123 3 3" xfId="23941"/>
    <cellStyle name="Style 123 3 3 2" xfId="23942"/>
    <cellStyle name="Style 123 3 4" xfId="23943"/>
    <cellStyle name="Style 123 3 5" xfId="23944"/>
    <cellStyle name="Style 123 3 6" xfId="23945"/>
    <cellStyle name="Style 123 3 7" xfId="23946"/>
    <cellStyle name="Style 123 3 8" xfId="23947"/>
    <cellStyle name="Style 124" xfId="23948"/>
    <cellStyle name="Style 124 2" xfId="23949"/>
    <cellStyle name="Style 124 2 2" xfId="23950"/>
    <cellStyle name="Style 124 2 2 10" xfId="23951"/>
    <cellStyle name="Style 124 2 2 2" xfId="23952"/>
    <cellStyle name="Style 124 2 2 2 2" xfId="23953"/>
    <cellStyle name="Style 124 2 2 2 2 2" xfId="23954"/>
    <cellStyle name="Style 124 2 2 2 2 3" xfId="23955"/>
    <cellStyle name="Style 124 2 2 2 2 4" xfId="23956"/>
    <cellStyle name="Style 124 2 2 2 3" xfId="23957"/>
    <cellStyle name="Style 124 2 2 2 3 2" xfId="23958"/>
    <cellStyle name="Style 124 2 2 2 4" xfId="23959"/>
    <cellStyle name="Style 124 2 2 2 4 2" xfId="23960"/>
    <cellStyle name="Style 124 2 2 2 5" xfId="23961"/>
    <cellStyle name="Style 124 2 2 2 5 2" xfId="23962"/>
    <cellStyle name="Style 124 2 2 2 6" xfId="23963"/>
    <cellStyle name="Style 124 2 2 2 7" xfId="23964"/>
    <cellStyle name="Style 124 2 2 3" xfId="23965"/>
    <cellStyle name="Style 124 2 2 3 2" xfId="23966"/>
    <cellStyle name="Style 124 2 2 4" xfId="23967"/>
    <cellStyle name="Style 124 2 2 4 2" xfId="23968"/>
    <cellStyle name="Style 124 2 2 5" xfId="23969"/>
    <cellStyle name="Style 124 2 2 5 2" xfId="23970"/>
    <cellStyle name="Style 124 2 2 5 2 2" xfId="23971"/>
    <cellStyle name="Style 124 2 2 5 2 2 2" xfId="23972"/>
    <cellStyle name="Style 124 2 2 5 2 2 2 2" xfId="23973"/>
    <cellStyle name="Style 124 2 2 5 2 2 2 2 2" xfId="23974"/>
    <cellStyle name="Style 124 2 2 5 2 2 2 2 2 2" xfId="23975"/>
    <cellStyle name="Style 124 2 2 5 2 2 2 2 3" xfId="23976"/>
    <cellStyle name="Style 124 2 2 5 2 2 2 3" xfId="23977"/>
    <cellStyle name="Style 124 2 2 5 2 2 2 3 2" xfId="23978"/>
    <cellStyle name="Style 124 2 2 5 2 2 3" xfId="23979"/>
    <cellStyle name="Style 124 2 2 5 2 2 3 2" xfId="23980"/>
    <cellStyle name="Style 124 2 2 5 2 2 4" xfId="23981"/>
    <cellStyle name="Style 124 2 2 5 2 3" xfId="23982"/>
    <cellStyle name="Style 124 2 2 5 2 4" xfId="23983"/>
    <cellStyle name="Style 124 2 2 5 2 4 2" xfId="23984"/>
    <cellStyle name="Style 124 2 2 5 2 4 2 2" xfId="23985"/>
    <cellStyle name="Style 124 2 2 5 2 4 3" xfId="23986"/>
    <cellStyle name="Style 124 2 2 5 2 5" xfId="23987"/>
    <cellStyle name="Style 124 2 2 5 2 5 2" xfId="23988"/>
    <cellStyle name="Style 124 2 2 5 2 6" xfId="23989"/>
    <cellStyle name="Style 124 2 2 5 3" xfId="23990"/>
    <cellStyle name="Style 124 2 2 5 3 2" xfId="23991"/>
    <cellStyle name="Style 124 2 2 5 3 2 2" xfId="23992"/>
    <cellStyle name="Style 124 2 2 5 3 2 2 2" xfId="23993"/>
    <cellStyle name="Style 124 2 2 5 3 2 2 2 2" xfId="23994"/>
    <cellStyle name="Style 124 2 2 5 3 2 2 3" xfId="23995"/>
    <cellStyle name="Style 124 2 2 5 3 2 3" xfId="23996"/>
    <cellStyle name="Style 124 2 2 5 3 2 3 2" xfId="23997"/>
    <cellStyle name="Style 124 2 2 5 3 3" xfId="23998"/>
    <cellStyle name="Style 124 2 2 5 3 3 2" xfId="23999"/>
    <cellStyle name="Style 124 2 2 5 3 4" xfId="24000"/>
    <cellStyle name="Style 124 2 2 5 4" xfId="24001"/>
    <cellStyle name="Style 124 2 2 5 4 2" xfId="24002"/>
    <cellStyle name="Style 124 2 2 5 4 2 2" xfId="24003"/>
    <cellStyle name="Style 124 2 2 5 4 2 2 2" xfId="24004"/>
    <cellStyle name="Style 124 2 2 5 4 2 3" xfId="24005"/>
    <cellStyle name="Style 124 2 2 5 4 3" xfId="24006"/>
    <cellStyle name="Style 124 2 2 5 4 3 2" xfId="24007"/>
    <cellStyle name="Style 124 2 2 5 5" xfId="24008"/>
    <cellStyle name="Style 124 2 2 5 5 2" xfId="24009"/>
    <cellStyle name="Style 124 2 2 5 6" xfId="24010"/>
    <cellStyle name="Style 124 2 2 6" xfId="24011"/>
    <cellStyle name="Style 124 2 2 6 2" xfId="24012"/>
    <cellStyle name="Style 124 2 2 7" xfId="24013"/>
    <cellStyle name="Style 124 2 2 8" xfId="24014"/>
    <cellStyle name="Style 124 2 2 9" xfId="24015"/>
    <cellStyle name="Style 124 2 2 9 2" xfId="24016"/>
    <cellStyle name="Style 124 2 2 9 2 2" xfId="24017"/>
    <cellStyle name="Style 124 2 2 9 2 2 2" xfId="24018"/>
    <cellStyle name="Style 124 2 2 9 2 3" xfId="24019"/>
    <cellStyle name="Style 124 2 2 9 3" xfId="24020"/>
    <cellStyle name="Style 124 2 2 9 3 2" xfId="24021"/>
    <cellStyle name="Style 124 2 3" xfId="24022"/>
    <cellStyle name="Style 124 2 3 2" xfId="24023"/>
    <cellStyle name="Style 124 2 4" xfId="24024"/>
    <cellStyle name="Style 124 2 4 2" xfId="24025"/>
    <cellStyle name="Style 124 2 5" xfId="24026"/>
    <cellStyle name="Style 124 2 5 2" xfId="24027"/>
    <cellStyle name="Style 124 2 6" xfId="24028"/>
    <cellStyle name="Style 124 2 6 2" xfId="24029"/>
    <cellStyle name="Style 124 3" xfId="24030"/>
    <cellStyle name="Style 124 3 2" xfId="24031"/>
    <cellStyle name="Style 124 3 2 2" xfId="24032"/>
    <cellStyle name="Style 124 3 3" xfId="24033"/>
    <cellStyle name="Style 124 3 3 2" xfId="24034"/>
    <cellStyle name="Style 124 3 4" xfId="24035"/>
    <cellStyle name="Style 124 3 5" xfId="24036"/>
    <cellStyle name="Style 124 3 6" xfId="24037"/>
    <cellStyle name="Style 124 3 7" xfId="24038"/>
    <cellStyle name="Style 124 3 8" xfId="24039"/>
    <cellStyle name="Style 124 4" xfId="24040"/>
    <cellStyle name="Style 125" xfId="24041"/>
    <cellStyle name="Style 125 2" xfId="24042"/>
    <cellStyle name="Style 125 2 2" xfId="24043"/>
    <cellStyle name="Style 125 2 2 2" xfId="24044"/>
    <cellStyle name="Style 125 2 2 2 2" xfId="24045"/>
    <cellStyle name="Style 125 2 2 2 2 2" xfId="24046"/>
    <cellStyle name="Style 125 2 2 2 2 3" xfId="24047"/>
    <cellStyle name="Style 125 2 2 2 2 4" xfId="24048"/>
    <cellStyle name="Style 125 2 2 2 3" xfId="24049"/>
    <cellStyle name="Style 125 2 2 2 4" xfId="24050"/>
    <cellStyle name="Style 125 2 2 2 5" xfId="24051"/>
    <cellStyle name="Style 125 2 2 2 6" xfId="24052"/>
    <cellStyle name="Style 125 2 2 2 7" xfId="24053"/>
    <cellStyle name="Style 125 2 2 3" xfId="24054"/>
    <cellStyle name="Style 125 2 2 3 2" xfId="24055"/>
    <cellStyle name="Style 125 2 2 4" xfId="24056"/>
    <cellStyle name="Style 125 2 2 4 2" xfId="24057"/>
    <cellStyle name="Style 125 2 2 5" xfId="24058"/>
    <cellStyle name="Style 125 2 2 5 2" xfId="24059"/>
    <cellStyle name="Style 125 2 2 5 2 2" xfId="24060"/>
    <cellStyle name="Style 125 2 2 5 2 2 2" xfId="24061"/>
    <cellStyle name="Style 125 2 2 5 2 2 2 2" xfId="24062"/>
    <cellStyle name="Style 125 2 2 5 2 2 2 2 2" xfId="24063"/>
    <cellStyle name="Style 125 2 2 5 2 2 2 2 2 2" xfId="24064"/>
    <cellStyle name="Style 125 2 2 5 2 2 2 2 3" xfId="24065"/>
    <cellStyle name="Style 125 2 2 5 2 2 2 3" xfId="24066"/>
    <cellStyle name="Style 125 2 2 5 2 2 2 3 2" xfId="24067"/>
    <cellStyle name="Style 125 2 2 5 2 2 3" xfId="24068"/>
    <cellStyle name="Style 125 2 2 5 2 2 3 2" xfId="24069"/>
    <cellStyle name="Style 125 2 2 5 2 2 4" xfId="24070"/>
    <cellStyle name="Style 125 2 2 5 2 3" xfId="24071"/>
    <cellStyle name="Style 125 2 2 5 2 4" xfId="24072"/>
    <cellStyle name="Style 125 2 2 5 2 4 2" xfId="24073"/>
    <cellStyle name="Style 125 2 2 5 2 4 2 2" xfId="24074"/>
    <cellStyle name="Style 125 2 2 5 2 4 3" xfId="24075"/>
    <cellStyle name="Style 125 2 2 5 2 5" xfId="24076"/>
    <cellStyle name="Style 125 2 2 5 2 5 2" xfId="24077"/>
    <cellStyle name="Style 125 2 2 5 2 6" xfId="24078"/>
    <cellStyle name="Style 125 2 2 5 3" xfId="24079"/>
    <cellStyle name="Style 125 2 2 5 3 2" xfId="24080"/>
    <cellStyle name="Style 125 2 2 5 3 2 2" xfId="24081"/>
    <cellStyle name="Style 125 2 2 5 3 2 2 2" xfId="24082"/>
    <cellStyle name="Style 125 2 2 5 3 2 2 2 2" xfId="24083"/>
    <cellStyle name="Style 125 2 2 5 3 2 2 3" xfId="24084"/>
    <cellStyle name="Style 125 2 2 5 3 2 3" xfId="24085"/>
    <cellStyle name="Style 125 2 2 5 3 2 3 2" xfId="24086"/>
    <cellStyle name="Style 125 2 2 5 3 3" xfId="24087"/>
    <cellStyle name="Style 125 2 2 5 3 3 2" xfId="24088"/>
    <cellStyle name="Style 125 2 2 5 3 4" xfId="24089"/>
    <cellStyle name="Style 125 2 2 5 4" xfId="24090"/>
    <cellStyle name="Style 125 2 2 5 4 2" xfId="24091"/>
    <cellStyle name="Style 125 2 2 5 4 2 2" xfId="24092"/>
    <cellStyle name="Style 125 2 2 5 4 2 2 2" xfId="24093"/>
    <cellStyle name="Style 125 2 2 5 4 2 3" xfId="24094"/>
    <cellStyle name="Style 125 2 2 5 4 3" xfId="24095"/>
    <cellStyle name="Style 125 2 2 5 4 3 2" xfId="24096"/>
    <cellStyle name="Style 125 2 2 5 5" xfId="24097"/>
    <cellStyle name="Style 125 2 2 5 5 2" xfId="24098"/>
    <cellStyle name="Style 125 2 2 5 6" xfId="24099"/>
    <cellStyle name="Style 125 2 2 6" xfId="24100"/>
    <cellStyle name="Style 125 2 2 6 2" xfId="24101"/>
    <cellStyle name="Style 125 2 2 7" xfId="24102"/>
    <cellStyle name="Style 125 2 2 8" xfId="24103"/>
    <cellStyle name="Style 125 2 2 8 2" xfId="24104"/>
    <cellStyle name="Style 125 2 2 8 2 2" xfId="24105"/>
    <cellStyle name="Style 125 2 2 8 2 2 2" xfId="24106"/>
    <cellStyle name="Style 125 2 2 8 2 3" xfId="24107"/>
    <cellStyle name="Style 125 2 2 8 3" xfId="24108"/>
    <cellStyle name="Style 125 2 2 8 3 2" xfId="24109"/>
    <cellStyle name="Style 125 2 2 9" xfId="24110"/>
    <cellStyle name="Style 125 2 3" xfId="24111"/>
    <cellStyle name="Style 125 2 4" xfId="24112"/>
    <cellStyle name="Style 125 2 5" xfId="24113"/>
    <cellStyle name="Style 125 2 6" xfId="24114"/>
    <cellStyle name="Style 125 2 6 2" xfId="24115"/>
    <cellStyle name="Style 125 3" xfId="24116"/>
    <cellStyle name="Style 125 3 2" xfId="24117"/>
    <cellStyle name="Style 125 3 3" xfId="24118"/>
    <cellStyle name="Style 125 3 3 2" xfId="24119"/>
    <cellStyle name="Style 125 3 4" xfId="24120"/>
    <cellStyle name="Style 125 3 5" xfId="24121"/>
    <cellStyle name="Style 125 3 6" xfId="24122"/>
    <cellStyle name="Style 125 3 7" xfId="24123"/>
    <cellStyle name="Style 125 3 8" xfId="24124"/>
    <cellStyle name="Style 126" xfId="24125"/>
    <cellStyle name="Style 126 2" xfId="24126"/>
    <cellStyle name="Style 126 2 2" xfId="24127"/>
    <cellStyle name="Style 126 2 2 2" xfId="24128"/>
    <cellStyle name="Style 126 2 2 2 2" xfId="24129"/>
    <cellStyle name="Style 126 2 2 2 2 2" xfId="24130"/>
    <cellStyle name="Style 126 2 2 2 2 3" xfId="24131"/>
    <cellStyle name="Style 126 2 2 2 2 4" xfId="24132"/>
    <cellStyle name="Style 126 2 2 2 3" xfId="24133"/>
    <cellStyle name="Style 126 2 2 2 4" xfId="24134"/>
    <cellStyle name="Style 126 2 2 2 5" xfId="24135"/>
    <cellStyle name="Style 126 2 2 2 6" xfId="24136"/>
    <cellStyle name="Style 126 2 2 2 7" xfId="24137"/>
    <cellStyle name="Style 126 2 2 3" xfId="24138"/>
    <cellStyle name="Style 126 2 2 3 2" xfId="24139"/>
    <cellStyle name="Style 126 2 2 4" xfId="24140"/>
    <cellStyle name="Style 126 2 2 4 2" xfId="24141"/>
    <cellStyle name="Style 126 2 2 5" xfId="24142"/>
    <cellStyle name="Style 126 2 2 5 2" xfId="24143"/>
    <cellStyle name="Style 126 2 2 5 2 2" xfId="24144"/>
    <cellStyle name="Style 126 2 2 5 2 2 2" xfId="24145"/>
    <cellStyle name="Style 126 2 2 5 2 2 2 2" xfId="24146"/>
    <cellStyle name="Style 126 2 2 5 2 2 2 2 2" xfId="24147"/>
    <cellStyle name="Style 126 2 2 5 2 2 2 2 2 2" xfId="24148"/>
    <cellStyle name="Style 126 2 2 5 2 2 2 2 3" xfId="24149"/>
    <cellStyle name="Style 126 2 2 5 2 2 2 3" xfId="24150"/>
    <cellStyle name="Style 126 2 2 5 2 2 2 3 2" xfId="24151"/>
    <cellStyle name="Style 126 2 2 5 2 2 3" xfId="24152"/>
    <cellStyle name="Style 126 2 2 5 2 2 3 2" xfId="24153"/>
    <cellStyle name="Style 126 2 2 5 2 2 4" xfId="24154"/>
    <cellStyle name="Style 126 2 2 5 2 3" xfId="24155"/>
    <cellStyle name="Style 126 2 2 5 2 4" xfId="24156"/>
    <cellStyle name="Style 126 2 2 5 2 4 2" xfId="24157"/>
    <cellStyle name="Style 126 2 2 5 2 4 2 2" xfId="24158"/>
    <cellStyle name="Style 126 2 2 5 2 4 3" xfId="24159"/>
    <cellStyle name="Style 126 2 2 5 2 5" xfId="24160"/>
    <cellStyle name="Style 126 2 2 5 2 5 2" xfId="24161"/>
    <cellStyle name="Style 126 2 2 5 2 6" xfId="24162"/>
    <cellStyle name="Style 126 2 2 5 3" xfId="24163"/>
    <cellStyle name="Style 126 2 2 5 3 2" xfId="24164"/>
    <cellStyle name="Style 126 2 2 5 3 2 2" xfId="24165"/>
    <cellStyle name="Style 126 2 2 5 3 2 2 2" xfId="24166"/>
    <cellStyle name="Style 126 2 2 5 3 2 2 2 2" xfId="24167"/>
    <cellStyle name="Style 126 2 2 5 3 2 2 3" xfId="24168"/>
    <cellStyle name="Style 126 2 2 5 3 2 3" xfId="24169"/>
    <cellStyle name="Style 126 2 2 5 3 2 3 2" xfId="24170"/>
    <cellStyle name="Style 126 2 2 5 3 3" xfId="24171"/>
    <cellStyle name="Style 126 2 2 5 3 3 2" xfId="24172"/>
    <cellStyle name="Style 126 2 2 5 3 4" xfId="24173"/>
    <cellStyle name="Style 126 2 2 5 4" xfId="24174"/>
    <cellStyle name="Style 126 2 2 5 4 2" xfId="24175"/>
    <cellStyle name="Style 126 2 2 5 4 2 2" xfId="24176"/>
    <cellStyle name="Style 126 2 2 5 4 2 2 2" xfId="24177"/>
    <cellStyle name="Style 126 2 2 5 4 2 3" xfId="24178"/>
    <cellStyle name="Style 126 2 2 5 4 3" xfId="24179"/>
    <cellStyle name="Style 126 2 2 5 4 3 2" xfId="24180"/>
    <cellStyle name="Style 126 2 2 5 5" xfId="24181"/>
    <cellStyle name="Style 126 2 2 5 5 2" xfId="24182"/>
    <cellStyle name="Style 126 2 2 5 6" xfId="24183"/>
    <cellStyle name="Style 126 2 2 6" xfId="24184"/>
    <cellStyle name="Style 126 2 2 6 2" xfId="24185"/>
    <cellStyle name="Style 126 2 2 7" xfId="24186"/>
    <cellStyle name="Style 126 2 2 8" xfId="24187"/>
    <cellStyle name="Style 126 2 2 8 2" xfId="24188"/>
    <cellStyle name="Style 126 2 2 8 2 2" xfId="24189"/>
    <cellStyle name="Style 126 2 2 8 2 2 2" xfId="24190"/>
    <cellStyle name="Style 126 2 2 8 2 3" xfId="24191"/>
    <cellStyle name="Style 126 2 2 8 3" xfId="24192"/>
    <cellStyle name="Style 126 2 2 8 3 2" xfId="24193"/>
    <cellStyle name="Style 126 2 2 9" xfId="24194"/>
    <cellStyle name="Style 126 2 3" xfId="24195"/>
    <cellStyle name="Style 126 2 4" xfId="24196"/>
    <cellStyle name="Style 126 2 5" xfId="24197"/>
    <cellStyle name="Style 126 2 6" xfId="24198"/>
    <cellStyle name="Style 126 2 6 2" xfId="24199"/>
    <cellStyle name="Style 126 3" xfId="24200"/>
    <cellStyle name="Style 126 3 2" xfId="24201"/>
    <cellStyle name="Style 126 3 3" xfId="24202"/>
    <cellStyle name="Style 126 3 3 2" xfId="24203"/>
    <cellStyle name="Style 126 3 4" xfId="24204"/>
    <cellStyle name="Style 126 3 5" xfId="24205"/>
    <cellStyle name="Style 126 3 6" xfId="24206"/>
    <cellStyle name="Style 126 3 7" xfId="24207"/>
    <cellStyle name="Style 126 3 8" xfId="24208"/>
    <cellStyle name="Style 127" xfId="24209"/>
    <cellStyle name="Style 127 2" xfId="24210"/>
    <cellStyle name="Style 127 2 2" xfId="24211"/>
    <cellStyle name="Style 127 2 2 10" xfId="24212"/>
    <cellStyle name="Style 127 2 2 2" xfId="24213"/>
    <cellStyle name="Style 127 2 2 2 2" xfId="24214"/>
    <cellStyle name="Style 127 2 2 2 2 2" xfId="24215"/>
    <cellStyle name="Style 127 2 2 2 2 3" xfId="24216"/>
    <cellStyle name="Style 127 2 2 2 2 4" xfId="24217"/>
    <cellStyle name="Style 127 2 2 2 3" xfId="24218"/>
    <cellStyle name="Style 127 2 2 2 3 2" xfId="24219"/>
    <cellStyle name="Style 127 2 2 2 4" xfId="24220"/>
    <cellStyle name="Style 127 2 2 2 4 2" xfId="24221"/>
    <cellStyle name="Style 127 2 2 2 5" xfId="24222"/>
    <cellStyle name="Style 127 2 2 2 5 2" xfId="24223"/>
    <cellStyle name="Style 127 2 2 2 6" xfId="24224"/>
    <cellStyle name="Style 127 2 2 2 7" xfId="24225"/>
    <cellStyle name="Style 127 2 2 3" xfId="24226"/>
    <cellStyle name="Style 127 2 2 3 2" xfId="24227"/>
    <cellStyle name="Style 127 2 2 4" xfId="24228"/>
    <cellStyle name="Style 127 2 2 4 2" xfId="24229"/>
    <cellStyle name="Style 127 2 2 5" xfId="24230"/>
    <cellStyle name="Style 127 2 2 5 2" xfId="24231"/>
    <cellStyle name="Style 127 2 2 5 2 2" xfId="24232"/>
    <cellStyle name="Style 127 2 2 5 2 2 2" xfId="24233"/>
    <cellStyle name="Style 127 2 2 5 2 2 2 2" xfId="24234"/>
    <cellStyle name="Style 127 2 2 5 2 2 2 2 2" xfId="24235"/>
    <cellStyle name="Style 127 2 2 5 2 2 2 2 2 2" xfId="24236"/>
    <cellStyle name="Style 127 2 2 5 2 2 2 2 3" xfId="24237"/>
    <cellStyle name="Style 127 2 2 5 2 2 2 3" xfId="24238"/>
    <cellStyle name="Style 127 2 2 5 2 2 2 3 2" xfId="24239"/>
    <cellStyle name="Style 127 2 2 5 2 2 3" xfId="24240"/>
    <cellStyle name="Style 127 2 2 5 2 2 3 2" xfId="24241"/>
    <cellStyle name="Style 127 2 2 5 2 2 4" xfId="24242"/>
    <cellStyle name="Style 127 2 2 5 2 3" xfId="24243"/>
    <cellStyle name="Style 127 2 2 5 2 4" xfId="24244"/>
    <cellStyle name="Style 127 2 2 5 2 4 2" xfId="24245"/>
    <cellStyle name="Style 127 2 2 5 2 4 2 2" xfId="24246"/>
    <cellStyle name="Style 127 2 2 5 2 4 3" xfId="24247"/>
    <cellStyle name="Style 127 2 2 5 2 5" xfId="24248"/>
    <cellStyle name="Style 127 2 2 5 2 5 2" xfId="24249"/>
    <cellStyle name="Style 127 2 2 5 2 6" xfId="24250"/>
    <cellStyle name="Style 127 2 2 5 3" xfId="24251"/>
    <cellStyle name="Style 127 2 2 5 3 2" xfId="24252"/>
    <cellStyle name="Style 127 2 2 5 3 2 2" xfId="24253"/>
    <cellStyle name="Style 127 2 2 5 3 2 2 2" xfId="24254"/>
    <cellStyle name="Style 127 2 2 5 3 2 2 2 2" xfId="24255"/>
    <cellStyle name="Style 127 2 2 5 3 2 2 3" xfId="24256"/>
    <cellStyle name="Style 127 2 2 5 3 2 3" xfId="24257"/>
    <cellStyle name="Style 127 2 2 5 3 2 3 2" xfId="24258"/>
    <cellStyle name="Style 127 2 2 5 3 3" xfId="24259"/>
    <cellStyle name="Style 127 2 2 5 3 3 2" xfId="24260"/>
    <cellStyle name="Style 127 2 2 5 3 4" xfId="24261"/>
    <cellStyle name="Style 127 2 2 5 4" xfId="24262"/>
    <cellStyle name="Style 127 2 2 5 4 2" xfId="24263"/>
    <cellStyle name="Style 127 2 2 5 4 2 2" xfId="24264"/>
    <cellStyle name="Style 127 2 2 5 4 2 2 2" xfId="24265"/>
    <cellStyle name="Style 127 2 2 5 4 2 3" xfId="24266"/>
    <cellStyle name="Style 127 2 2 5 4 3" xfId="24267"/>
    <cellStyle name="Style 127 2 2 5 4 3 2" xfId="24268"/>
    <cellStyle name="Style 127 2 2 5 5" xfId="24269"/>
    <cellStyle name="Style 127 2 2 5 5 2" xfId="24270"/>
    <cellStyle name="Style 127 2 2 5 6" xfId="24271"/>
    <cellStyle name="Style 127 2 2 6" xfId="24272"/>
    <cellStyle name="Style 127 2 2 6 2" xfId="24273"/>
    <cellStyle name="Style 127 2 2 7" xfId="24274"/>
    <cellStyle name="Style 127 2 2 8" xfId="24275"/>
    <cellStyle name="Style 127 2 2 9" xfId="24276"/>
    <cellStyle name="Style 127 2 2 9 2" xfId="24277"/>
    <cellStyle name="Style 127 2 2 9 2 2" xfId="24278"/>
    <cellStyle name="Style 127 2 2 9 2 2 2" xfId="24279"/>
    <cellStyle name="Style 127 2 2 9 2 3" xfId="24280"/>
    <cellStyle name="Style 127 2 2 9 3" xfId="24281"/>
    <cellStyle name="Style 127 2 2 9 3 2" xfId="24282"/>
    <cellStyle name="Style 127 2 3" xfId="24283"/>
    <cellStyle name="Style 127 2 3 2" xfId="24284"/>
    <cellStyle name="Style 127 2 4" xfId="24285"/>
    <cellStyle name="Style 127 2 4 2" xfId="24286"/>
    <cellStyle name="Style 127 2 5" xfId="24287"/>
    <cellStyle name="Style 127 2 5 2" xfId="24288"/>
    <cellStyle name="Style 127 2 6" xfId="24289"/>
    <cellStyle name="Style 127 2 6 2" xfId="24290"/>
    <cellStyle name="Style 127 3" xfId="24291"/>
    <cellStyle name="Style 127 3 2" xfId="24292"/>
    <cellStyle name="Style 127 3 3" xfId="24293"/>
    <cellStyle name="Style 127 3 3 2" xfId="24294"/>
    <cellStyle name="Style 127 3 4" xfId="24295"/>
    <cellStyle name="Style 127 3 5" xfId="24296"/>
    <cellStyle name="Style 127 3 6" xfId="24297"/>
    <cellStyle name="Style 127 3 7" xfId="24298"/>
    <cellStyle name="Style 127 3 8" xfId="24299"/>
    <cellStyle name="Style 128" xfId="24300"/>
    <cellStyle name="Style 128 2" xfId="24301"/>
    <cellStyle name="Style 128 2 2" xfId="24302"/>
    <cellStyle name="Style 128 2 2 10" xfId="24303"/>
    <cellStyle name="Style 128 2 2 2" xfId="24304"/>
    <cellStyle name="Style 128 2 2 2 2" xfId="24305"/>
    <cellStyle name="Style 128 2 2 2 2 2" xfId="24306"/>
    <cellStyle name="Style 128 2 2 2 2 3" xfId="24307"/>
    <cellStyle name="Style 128 2 2 2 2 4" xfId="24308"/>
    <cellStyle name="Style 128 2 2 2 3" xfId="24309"/>
    <cellStyle name="Style 128 2 2 2 3 2" xfId="24310"/>
    <cellStyle name="Style 128 2 2 2 4" xfId="24311"/>
    <cellStyle name="Style 128 2 2 2 4 2" xfId="24312"/>
    <cellStyle name="Style 128 2 2 2 5" xfId="24313"/>
    <cellStyle name="Style 128 2 2 2 5 2" xfId="24314"/>
    <cellStyle name="Style 128 2 2 2 6" xfId="24315"/>
    <cellStyle name="Style 128 2 2 2 7" xfId="24316"/>
    <cellStyle name="Style 128 2 2 3" xfId="24317"/>
    <cellStyle name="Style 128 2 2 3 2" xfId="24318"/>
    <cellStyle name="Style 128 2 2 4" xfId="24319"/>
    <cellStyle name="Style 128 2 2 4 2" xfId="24320"/>
    <cellStyle name="Style 128 2 2 5" xfId="24321"/>
    <cellStyle name="Style 128 2 2 5 2" xfId="24322"/>
    <cellStyle name="Style 128 2 2 5 2 2" xfId="24323"/>
    <cellStyle name="Style 128 2 2 5 2 2 2" xfId="24324"/>
    <cellStyle name="Style 128 2 2 5 2 2 2 2" xfId="24325"/>
    <cellStyle name="Style 128 2 2 5 2 2 2 2 2" xfId="24326"/>
    <cellStyle name="Style 128 2 2 5 2 2 2 2 2 2" xfId="24327"/>
    <cellStyle name="Style 128 2 2 5 2 2 2 2 3" xfId="24328"/>
    <cellStyle name="Style 128 2 2 5 2 2 2 3" xfId="24329"/>
    <cellStyle name="Style 128 2 2 5 2 2 2 3 2" xfId="24330"/>
    <cellStyle name="Style 128 2 2 5 2 2 3" xfId="24331"/>
    <cellStyle name="Style 128 2 2 5 2 2 3 2" xfId="24332"/>
    <cellStyle name="Style 128 2 2 5 2 2 4" xfId="24333"/>
    <cellStyle name="Style 128 2 2 5 2 3" xfId="24334"/>
    <cellStyle name="Style 128 2 2 5 2 4" xfId="24335"/>
    <cellStyle name="Style 128 2 2 5 2 4 2" xfId="24336"/>
    <cellStyle name="Style 128 2 2 5 2 4 2 2" xfId="24337"/>
    <cellStyle name="Style 128 2 2 5 2 4 3" xfId="24338"/>
    <cellStyle name="Style 128 2 2 5 2 5" xfId="24339"/>
    <cellStyle name="Style 128 2 2 5 2 5 2" xfId="24340"/>
    <cellStyle name="Style 128 2 2 5 2 6" xfId="24341"/>
    <cellStyle name="Style 128 2 2 5 3" xfId="24342"/>
    <cellStyle name="Style 128 2 2 5 3 2" xfId="24343"/>
    <cellStyle name="Style 128 2 2 5 3 2 2" xfId="24344"/>
    <cellStyle name="Style 128 2 2 5 3 2 2 2" xfId="24345"/>
    <cellStyle name="Style 128 2 2 5 3 2 2 2 2" xfId="24346"/>
    <cellStyle name="Style 128 2 2 5 3 2 2 3" xfId="24347"/>
    <cellStyle name="Style 128 2 2 5 3 2 3" xfId="24348"/>
    <cellStyle name="Style 128 2 2 5 3 2 3 2" xfId="24349"/>
    <cellStyle name="Style 128 2 2 5 3 3" xfId="24350"/>
    <cellStyle name="Style 128 2 2 5 3 3 2" xfId="24351"/>
    <cellStyle name="Style 128 2 2 5 3 4" xfId="24352"/>
    <cellStyle name="Style 128 2 2 5 4" xfId="24353"/>
    <cellStyle name="Style 128 2 2 5 4 2" xfId="24354"/>
    <cellStyle name="Style 128 2 2 5 4 2 2" xfId="24355"/>
    <cellStyle name="Style 128 2 2 5 4 2 2 2" xfId="24356"/>
    <cellStyle name="Style 128 2 2 5 4 2 3" xfId="24357"/>
    <cellStyle name="Style 128 2 2 5 4 3" xfId="24358"/>
    <cellStyle name="Style 128 2 2 5 4 3 2" xfId="24359"/>
    <cellStyle name="Style 128 2 2 5 5" xfId="24360"/>
    <cellStyle name="Style 128 2 2 5 5 2" xfId="24361"/>
    <cellStyle name="Style 128 2 2 5 6" xfId="24362"/>
    <cellStyle name="Style 128 2 2 6" xfId="24363"/>
    <cellStyle name="Style 128 2 2 6 2" xfId="24364"/>
    <cellStyle name="Style 128 2 2 7" xfId="24365"/>
    <cellStyle name="Style 128 2 2 8" xfId="24366"/>
    <cellStyle name="Style 128 2 2 9" xfId="24367"/>
    <cellStyle name="Style 128 2 2 9 2" xfId="24368"/>
    <cellStyle name="Style 128 2 2 9 2 2" xfId="24369"/>
    <cellStyle name="Style 128 2 2 9 2 2 2" xfId="24370"/>
    <cellStyle name="Style 128 2 2 9 2 3" xfId="24371"/>
    <cellStyle name="Style 128 2 2 9 3" xfId="24372"/>
    <cellStyle name="Style 128 2 2 9 3 2" xfId="24373"/>
    <cellStyle name="Style 128 2 3" xfId="24374"/>
    <cellStyle name="Style 128 2 3 2" xfId="24375"/>
    <cellStyle name="Style 128 2 4" xfId="24376"/>
    <cellStyle name="Style 128 2 4 2" xfId="24377"/>
    <cellStyle name="Style 128 2 5" xfId="24378"/>
    <cellStyle name="Style 128 2 5 2" xfId="24379"/>
    <cellStyle name="Style 128 2 6" xfId="24380"/>
    <cellStyle name="Style 128 2 6 2" xfId="24381"/>
    <cellStyle name="Style 128 3" xfId="24382"/>
    <cellStyle name="Style 128 3 2" xfId="24383"/>
    <cellStyle name="Style 128 3 3" xfId="24384"/>
    <cellStyle name="Style 128 3 3 2" xfId="24385"/>
    <cellStyle name="Style 128 3 4" xfId="24386"/>
    <cellStyle name="Style 128 3 5" xfId="24387"/>
    <cellStyle name="Style 128 3 6" xfId="24388"/>
    <cellStyle name="Style 128 3 7" xfId="24389"/>
    <cellStyle name="Style 128 3 8" xfId="24390"/>
    <cellStyle name="Style 129" xfId="24391"/>
    <cellStyle name="Style 129 2" xfId="24392"/>
    <cellStyle name="Style 129 2 2" xfId="24393"/>
    <cellStyle name="Style 129 2 2 10" xfId="24394"/>
    <cellStyle name="Style 129 2 2 2" xfId="24395"/>
    <cellStyle name="Style 129 2 2 2 2" xfId="24396"/>
    <cellStyle name="Style 129 2 2 2 2 2" xfId="24397"/>
    <cellStyle name="Style 129 2 2 2 2 3" xfId="24398"/>
    <cellStyle name="Style 129 2 2 2 2 4" xfId="24399"/>
    <cellStyle name="Style 129 2 2 2 3" xfId="24400"/>
    <cellStyle name="Style 129 2 2 2 3 2" xfId="24401"/>
    <cellStyle name="Style 129 2 2 2 4" xfId="24402"/>
    <cellStyle name="Style 129 2 2 2 4 2" xfId="24403"/>
    <cellStyle name="Style 129 2 2 2 5" xfId="24404"/>
    <cellStyle name="Style 129 2 2 2 5 2" xfId="24405"/>
    <cellStyle name="Style 129 2 2 2 6" xfId="24406"/>
    <cellStyle name="Style 129 2 2 2 7" xfId="24407"/>
    <cellStyle name="Style 129 2 2 3" xfId="24408"/>
    <cellStyle name="Style 129 2 2 3 2" xfId="24409"/>
    <cellStyle name="Style 129 2 2 4" xfId="24410"/>
    <cellStyle name="Style 129 2 2 4 2" xfId="24411"/>
    <cellStyle name="Style 129 2 2 5" xfId="24412"/>
    <cellStyle name="Style 129 2 2 5 2" xfId="24413"/>
    <cellStyle name="Style 129 2 2 5 2 2" xfId="24414"/>
    <cellStyle name="Style 129 2 2 5 2 2 2" xfId="24415"/>
    <cellStyle name="Style 129 2 2 5 2 2 2 2" xfId="24416"/>
    <cellStyle name="Style 129 2 2 5 2 2 2 2 2" xfId="24417"/>
    <cellStyle name="Style 129 2 2 5 2 2 2 2 2 2" xfId="24418"/>
    <cellStyle name="Style 129 2 2 5 2 2 2 2 3" xfId="24419"/>
    <cellStyle name="Style 129 2 2 5 2 2 2 3" xfId="24420"/>
    <cellStyle name="Style 129 2 2 5 2 2 2 3 2" xfId="24421"/>
    <cellStyle name="Style 129 2 2 5 2 2 3" xfId="24422"/>
    <cellStyle name="Style 129 2 2 5 2 2 3 2" xfId="24423"/>
    <cellStyle name="Style 129 2 2 5 2 2 4" xfId="24424"/>
    <cellStyle name="Style 129 2 2 5 2 3" xfId="24425"/>
    <cellStyle name="Style 129 2 2 5 2 4" xfId="24426"/>
    <cellStyle name="Style 129 2 2 5 2 4 2" xfId="24427"/>
    <cellStyle name="Style 129 2 2 5 2 4 2 2" xfId="24428"/>
    <cellStyle name="Style 129 2 2 5 2 4 3" xfId="24429"/>
    <cellStyle name="Style 129 2 2 5 2 5" xfId="24430"/>
    <cellStyle name="Style 129 2 2 5 2 5 2" xfId="24431"/>
    <cellStyle name="Style 129 2 2 5 2 6" xfId="24432"/>
    <cellStyle name="Style 129 2 2 5 3" xfId="24433"/>
    <cellStyle name="Style 129 2 2 5 3 2" xfId="24434"/>
    <cellStyle name="Style 129 2 2 5 3 2 2" xfId="24435"/>
    <cellStyle name="Style 129 2 2 5 3 2 2 2" xfId="24436"/>
    <cellStyle name="Style 129 2 2 5 3 2 2 2 2" xfId="24437"/>
    <cellStyle name="Style 129 2 2 5 3 2 2 3" xfId="24438"/>
    <cellStyle name="Style 129 2 2 5 3 2 3" xfId="24439"/>
    <cellStyle name="Style 129 2 2 5 3 2 3 2" xfId="24440"/>
    <cellStyle name="Style 129 2 2 5 3 3" xfId="24441"/>
    <cellStyle name="Style 129 2 2 5 3 3 2" xfId="24442"/>
    <cellStyle name="Style 129 2 2 5 3 4" xfId="24443"/>
    <cellStyle name="Style 129 2 2 5 4" xfId="24444"/>
    <cellStyle name="Style 129 2 2 5 4 2" xfId="24445"/>
    <cellStyle name="Style 129 2 2 5 4 2 2" xfId="24446"/>
    <cellStyle name="Style 129 2 2 5 4 2 2 2" xfId="24447"/>
    <cellStyle name="Style 129 2 2 5 4 2 3" xfId="24448"/>
    <cellStyle name="Style 129 2 2 5 4 3" xfId="24449"/>
    <cellStyle name="Style 129 2 2 5 4 3 2" xfId="24450"/>
    <cellStyle name="Style 129 2 2 5 5" xfId="24451"/>
    <cellStyle name="Style 129 2 2 5 5 2" xfId="24452"/>
    <cellStyle name="Style 129 2 2 5 6" xfId="24453"/>
    <cellStyle name="Style 129 2 2 6" xfId="24454"/>
    <cellStyle name="Style 129 2 2 6 2" xfId="24455"/>
    <cellStyle name="Style 129 2 2 7" xfId="24456"/>
    <cellStyle name="Style 129 2 2 8" xfId="24457"/>
    <cellStyle name="Style 129 2 2 9" xfId="24458"/>
    <cellStyle name="Style 129 2 2 9 2" xfId="24459"/>
    <cellStyle name="Style 129 2 2 9 2 2" xfId="24460"/>
    <cellStyle name="Style 129 2 2 9 2 2 2" xfId="24461"/>
    <cellStyle name="Style 129 2 2 9 2 3" xfId="24462"/>
    <cellStyle name="Style 129 2 2 9 3" xfId="24463"/>
    <cellStyle name="Style 129 2 2 9 3 2" xfId="24464"/>
    <cellStyle name="Style 129 2 3" xfId="24465"/>
    <cellStyle name="Style 129 2 3 2" xfId="24466"/>
    <cellStyle name="Style 129 2 4" xfId="24467"/>
    <cellStyle name="Style 129 2 4 2" xfId="24468"/>
    <cellStyle name="Style 129 2 5" xfId="24469"/>
    <cellStyle name="Style 129 2 5 2" xfId="24470"/>
    <cellStyle name="Style 129 2 6" xfId="24471"/>
    <cellStyle name="Style 129 2 6 2" xfId="24472"/>
    <cellStyle name="Style 129 3" xfId="24473"/>
    <cellStyle name="Style 129 3 2" xfId="24474"/>
    <cellStyle name="Style 129 3 3" xfId="24475"/>
    <cellStyle name="Style 129 3 3 2" xfId="24476"/>
    <cellStyle name="Style 129 3 4" xfId="24477"/>
    <cellStyle name="Style 129 3 5" xfId="24478"/>
    <cellStyle name="Style 129 3 6" xfId="24479"/>
    <cellStyle name="Style 129 3 7" xfId="24480"/>
    <cellStyle name="Style 129 3 8" xfId="24481"/>
    <cellStyle name="Style 130" xfId="24482"/>
    <cellStyle name="Style 130 2" xfId="24483"/>
    <cellStyle name="Style 130 2 2" xfId="24484"/>
    <cellStyle name="Style 130 2 2 10" xfId="24485"/>
    <cellStyle name="Style 130 2 2 2" xfId="24486"/>
    <cellStyle name="Style 130 2 2 2 2" xfId="24487"/>
    <cellStyle name="Style 130 2 2 2 2 2" xfId="24488"/>
    <cellStyle name="Style 130 2 2 2 2 3" xfId="24489"/>
    <cellStyle name="Style 130 2 2 2 2 4" xfId="24490"/>
    <cellStyle name="Style 130 2 2 2 3" xfId="24491"/>
    <cellStyle name="Style 130 2 2 2 3 2" xfId="24492"/>
    <cellStyle name="Style 130 2 2 2 4" xfId="24493"/>
    <cellStyle name="Style 130 2 2 2 4 2" xfId="24494"/>
    <cellStyle name="Style 130 2 2 2 5" xfId="24495"/>
    <cellStyle name="Style 130 2 2 2 5 2" xfId="24496"/>
    <cellStyle name="Style 130 2 2 2 6" xfId="24497"/>
    <cellStyle name="Style 130 2 2 2 7" xfId="24498"/>
    <cellStyle name="Style 130 2 2 3" xfId="24499"/>
    <cellStyle name="Style 130 2 2 3 2" xfId="24500"/>
    <cellStyle name="Style 130 2 2 4" xfId="24501"/>
    <cellStyle name="Style 130 2 2 4 2" xfId="24502"/>
    <cellStyle name="Style 130 2 2 5" xfId="24503"/>
    <cellStyle name="Style 130 2 2 5 2" xfId="24504"/>
    <cellStyle name="Style 130 2 2 5 2 2" xfId="24505"/>
    <cellStyle name="Style 130 2 2 5 2 2 2" xfId="24506"/>
    <cellStyle name="Style 130 2 2 5 2 2 2 2" xfId="24507"/>
    <cellStyle name="Style 130 2 2 5 2 2 2 2 2" xfId="24508"/>
    <cellStyle name="Style 130 2 2 5 2 2 2 2 2 2" xfId="24509"/>
    <cellStyle name="Style 130 2 2 5 2 2 2 2 3" xfId="24510"/>
    <cellStyle name="Style 130 2 2 5 2 2 2 3" xfId="24511"/>
    <cellStyle name="Style 130 2 2 5 2 2 2 3 2" xfId="24512"/>
    <cellStyle name="Style 130 2 2 5 2 2 3" xfId="24513"/>
    <cellStyle name="Style 130 2 2 5 2 2 3 2" xfId="24514"/>
    <cellStyle name="Style 130 2 2 5 2 2 4" xfId="24515"/>
    <cellStyle name="Style 130 2 2 5 2 3" xfId="24516"/>
    <cellStyle name="Style 130 2 2 5 2 4" xfId="24517"/>
    <cellStyle name="Style 130 2 2 5 2 4 2" xfId="24518"/>
    <cellStyle name="Style 130 2 2 5 2 4 2 2" xfId="24519"/>
    <cellStyle name="Style 130 2 2 5 2 4 3" xfId="24520"/>
    <cellStyle name="Style 130 2 2 5 2 5" xfId="24521"/>
    <cellStyle name="Style 130 2 2 5 2 5 2" xfId="24522"/>
    <cellStyle name="Style 130 2 2 5 2 6" xfId="24523"/>
    <cellStyle name="Style 130 2 2 5 3" xfId="24524"/>
    <cellStyle name="Style 130 2 2 5 3 2" xfId="24525"/>
    <cellStyle name="Style 130 2 2 5 3 2 2" xfId="24526"/>
    <cellStyle name="Style 130 2 2 5 3 2 2 2" xfId="24527"/>
    <cellStyle name="Style 130 2 2 5 3 2 2 2 2" xfId="24528"/>
    <cellStyle name="Style 130 2 2 5 3 2 2 3" xfId="24529"/>
    <cellStyle name="Style 130 2 2 5 3 2 3" xfId="24530"/>
    <cellStyle name="Style 130 2 2 5 3 2 3 2" xfId="24531"/>
    <cellStyle name="Style 130 2 2 5 3 3" xfId="24532"/>
    <cellStyle name="Style 130 2 2 5 3 3 2" xfId="24533"/>
    <cellStyle name="Style 130 2 2 5 3 4" xfId="24534"/>
    <cellStyle name="Style 130 2 2 5 4" xfId="24535"/>
    <cellStyle name="Style 130 2 2 5 4 2" xfId="24536"/>
    <cellStyle name="Style 130 2 2 5 4 2 2" xfId="24537"/>
    <cellStyle name="Style 130 2 2 5 4 2 2 2" xfId="24538"/>
    <cellStyle name="Style 130 2 2 5 4 2 3" xfId="24539"/>
    <cellStyle name="Style 130 2 2 5 4 3" xfId="24540"/>
    <cellStyle name="Style 130 2 2 5 4 3 2" xfId="24541"/>
    <cellStyle name="Style 130 2 2 5 5" xfId="24542"/>
    <cellStyle name="Style 130 2 2 5 5 2" xfId="24543"/>
    <cellStyle name="Style 130 2 2 5 6" xfId="24544"/>
    <cellStyle name="Style 130 2 2 6" xfId="24545"/>
    <cellStyle name="Style 130 2 2 6 2" xfId="24546"/>
    <cellStyle name="Style 130 2 2 7" xfId="24547"/>
    <cellStyle name="Style 130 2 2 8" xfId="24548"/>
    <cellStyle name="Style 130 2 2 9" xfId="24549"/>
    <cellStyle name="Style 130 2 2 9 2" xfId="24550"/>
    <cellStyle name="Style 130 2 2 9 2 2" xfId="24551"/>
    <cellStyle name="Style 130 2 2 9 2 2 2" xfId="24552"/>
    <cellStyle name="Style 130 2 2 9 2 3" xfId="24553"/>
    <cellStyle name="Style 130 2 2 9 3" xfId="24554"/>
    <cellStyle name="Style 130 2 2 9 3 2" xfId="24555"/>
    <cellStyle name="Style 130 2 3" xfId="24556"/>
    <cellStyle name="Style 130 2 3 2" xfId="24557"/>
    <cellStyle name="Style 130 2 4" xfId="24558"/>
    <cellStyle name="Style 130 2 4 2" xfId="24559"/>
    <cellStyle name="Style 130 2 5" xfId="24560"/>
    <cellStyle name="Style 130 2 5 2" xfId="24561"/>
    <cellStyle name="Style 130 2 6" xfId="24562"/>
    <cellStyle name="Style 130 2 6 2" xfId="24563"/>
    <cellStyle name="Style 130 3" xfId="24564"/>
    <cellStyle name="Style 130 3 2" xfId="24565"/>
    <cellStyle name="Style 130 3 3" xfId="24566"/>
    <cellStyle name="Style 130 3 3 2" xfId="24567"/>
    <cellStyle name="Style 130 3 4" xfId="24568"/>
    <cellStyle name="Style 130 3 5" xfId="24569"/>
    <cellStyle name="Style 130 3 6" xfId="24570"/>
    <cellStyle name="Style 130 3 7" xfId="24571"/>
    <cellStyle name="Style 130 3 8" xfId="24572"/>
    <cellStyle name="Style 131" xfId="24573"/>
    <cellStyle name="Style 131 2" xfId="24574"/>
    <cellStyle name="Style 131 2 2" xfId="24575"/>
    <cellStyle name="Style 131 2 3" xfId="24576"/>
    <cellStyle name="Style 131 2 3 2" xfId="24577"/>
    <cellStyle name="Style 131 2 4" xfId="24578"/>
    <cellStyle name="Style 131 2 5" xfId="24579"/>
    <cellStyle name="Style 131 2 6" xfId="24580"/>
    <cellStyle name="Style 131 2 7" xfId="24581"/>
    <cellStyle name="Style 131 2 8" xfId="24582"/>
    <cellStyle name="Style 132" xfId="24583"/>
    <cellStyle name="Style 132 2" xfId="24584"/>
    <cellStyle name="Style 132 2 2" xfId="24585"/>
    <cellStyle name="Style 132 2 3" xfId="24586"/>
    <cellStyle name="Style 132 2 3 2" xfId="24587"/>
    <cellStyle name="Style 132 2 4" xfId="24588"/>
    <cellStyle name="Style 132 2 5" xfId="24589"/>
    <cellStyle name="Style 132 2 6" xfId="24590"/>
    <cellStyle name="Style 132 2 7" xfId="24591"/>
    <cellStyle name="Style 132 2 8" xfId="24592"/>
    <cellStyle name="Style 133" xfId="24593"/>
    <cellStyle name="Style 133 2" xfId="24594"/>
    <cellStyle name="Style 133 2 2" xfId="24595"/>
    <cellStyle name="Style 133 2 3" xfId="24596"/>
    <cellStyle name="Style 133 2 3 2" xfId="24597"/>
    <cellStyle name="Style 133 2 4" xfId="24598"/>
    <cellStyle name="Style 133 2 5" xfId="24599"/>
    <cellStyle name="Style 133 2 6" xfId="24600"/>
    <cellStyle name="Style 133 2 7" xfId="24601"/>
    <cellStyle name="Style 133 2 8" xfId="24602"/>
    <cellStyle name="Style 134" xfId="24603"/>
    <cellStyle name="Style 134 2" xfId="24604"/>
    <cellStyle name="Style 134 2 2" xfId="24605"/>
    <cellStyle name="Style 134 2 2 2" xfId="24606"/>
    <cellStyle name="Style 134 2 2 3" xfId="24607"/>
    <cellStyle name="Style 134 2 2 3 2" xfId="24608"/>
    <cellStyle name="Style 134 2 2 4" xfId="24609"/>
    <cellStyle name="Style 134 2 2 5" xfId="24610"/>
    <cellStyle name="Style 134 2 2 6" xfId="24611"/>
    <cellStyle name="Style 134 2 2 7" xfId="24612"/>
    <cellStyle name="Style 134 2 2 8" xfId="24613"/>
    <cellStyle name="Style 134 3" xfId="24614"/>
    <cellStyle name="Style 134 3 2" xfId="24615"/>
    <cellStyle name="Style 134 3 3" xfId="24616"/>
    <cellStyle name="Style 134 3 3 2" xfId="24617"/>
    <cellStyle name="Style 134 3 4" xfId="24618"/>
    <cellStyle name="Style 134 3 5" xfId="24619"/>
    <cellStyle name="Style 134 3 6" xfId="24620"/>
    <cellStyle name="Style 134 3 7" xfId="24621"/>
    <cellStyle name="Style 134 3 8" xfId="24622"/>
    <cellStyle name="Style 135" xfId="24623"/>
    <cellStyle name="Style 135 2" xfId="24624"/>
    <cellStyle name="Style 135 2 2" xfId="24625"/>
    <cellStyle name="Style 135 2 3" xfId="24626"/>
    <cellStyle name="Style 135 2 3 2" xfId="24627"/>
    <cellStyle name="Style 135 2 4" xfId="24628"/>
    <cellStyle name="Style 135 2 5" xfId="24629"/>
    <cellStyle name="Style 135 2 6" xfId="24630"/>
    <cellStyle name="Style 135 2 7" xfId="24631"/>
    <cellStyle name="Style 135 2 8" xfId="24632"/>
    <cellStyle name="Style 136" xfId="24633"/>
    <cellStyle name="Style 136 2" xfId="24634"/>
    <cellStyle name="Style 136 2 2" xfId="24635"/>
    <cellStyle name="Style 136 2 3" xfId="24636"/>
    <cellStyle name="Style 136 2 3 2" xfId="24637"/>
    <cellStyle name="Style 136 2 4" xfId="24638"/>
    <cellStyle name="Style 136 2 5" xfId="24639"/>
    <cellStyle name="Style 136 2 6" xfId="24640"/>
    <cellStyle name="Style 136 2 7" xfId="24641"/>
    <cellStyle name="Style 136 2 8" xfId="24642"/>
    <cellStyle name="Style 137" xfId="24643"/>
    <cellStyle name="Style 137 2" xfId="24644"/>
    <cellStyle name="Style 137 2 2" xfId="24645"/>
    <cellStyle name="Style 137 2 2 2" xfId="24646"/>
    <cellStyle name="Style 137 2 3" xfId="24647"/>
    <cellStyle name="Style 137 2 3 2" xfId="24648"/>
    <cellStyle name="Style 137 2 4" xfId="24649"/>
    <cellStyle name="Style 137 2 5" xfId="24650"/>
    <cellStyle name="Style 137 2 6" xfId="24651"/>
    <cellStyle name="Style 137 2 7" xfId="24652"/>
    <cellStyle name="Style 137 2 8" xfId="24653"/>
    <cellStyle name="Style 137 3" xfId="24654"/>
    <cellStyle name="Style 138" xfId="24655"/>
    <cellStyle name="Style 138 2" xfId="24656"/>
    <cellStyle name="Style 138 2 2" xfId="24657"/>
    <cellStyle name="Style 138 2 3" xfId="24658"/>
    <cellStyle name="Style 138 2 3 2" xfId="24659"/>
    <cellStyle name="Style 138 2 4" xfId="24660"/>
    <cellStyle name="Style 138 2 5" xfId="24661"/>
    <cellStyle name="Style 138 2 6" xfId="24662"/>
    <cellStyle name="Style 138 2 7" xfId="24663"/>
    <cellStyle name="Style 138 2 8" xfId="24664"/>
    <cellStyle name="Style 139" xfId="24665"/>
    <cellStyle name="Style 139 2" xfId="24666"/>
    <cellStyle name="Style 139 2 2" xfId="24667"/>
    <cellStyle name="Style 139 2 2 2" xfId="24668"/>
    <cellStyle name="Style 139 2 2 2 2" xfId="24669"/>
    <cellStyle name="Style 139 2 2 2 2 2" xfId="24670"/>
    <cellStyle name="Style 139 2 2 2 2 3" xfId="24671"/>
    <cellStyle name="Style 139 2 2 2 2 4" xfId="24672"/>
    <cellStyle name="Style 139 2 2 2 3" xfId="24673"/>
    <cellStyle name="Style 139 2 2 2 4" xfId="24674"/>
    <cellStyle name="Style 139 2 2 2 5" xfId="24675"/>
    <cellStyle name="Style 139 2 2 2 6" xfId="24676"/>
    <cellStyle name="Style 139 2 2 2 7" xfId="24677"/>
    <cellStyle name="Style 139 2 2 3" xfId="24678"/>
    <cellStyle name="Style 139 2 2 3 2" xfId="24679"/>
    <cellStyle name="Style 139 2 2 4" xfId="24680"/>
    <cellStyle name="Style 139 2 2 4 2" xfId="24681"/>
    <cellStyle name="Style 139 2 2 5" xfId="24682"/>
    <cellStyle name="Style 139 2 2 5 2" xfId="24683"/>
    <cellStyle name="Style 139 2 2 5 2 2" xfId="24684"/>
    <cellStyle name="Style 139 2 2 5 2 2 2" xfId="24685"/>
    <cellStyle name="Style 139 2 2 5 2 2 2 2" xfId="24686"/>
    <cellStyle name="Style 139 2 2 5 2 2 2 2 2" xfId="24687"/>
    <cellStyle name="Style 139 2 2 5 2 2 2 2 2 2" xfId="24688"/>
    <cellStyle name="Style 139 2 2 5 2 2 2 2 3" xfId="24689"/>
    <cellStyle name="Style 139 2 2 5 2 2 2 3" xfId="24690"/>
    <cellStyle name="Style 139 2 2 5 2 2 2 3 2" xfId="24691"/>
    <cellStyle name="Style 139 2 2 5 2 2 3" xfId="24692"/>
    <cellStyle name="Style 139 2 2 5 2 2 3 2" xfId="24693"/>
    <cellStyle name="Style 139 2 2 5 2 2 4" xfId="24694"/>
    <cellStyle name="Style 139 2 2 5 2 3" xfId="24695"/>
    <cellStyle name="Style 139 2 2 5 2 4" xfId="24696"/>
    <cellStyle name="Style 139 2 2 5 2 4 2" xfId="24697"/>
    <cellStyle name="Style 139 2 2 5 2 4 2 2" xfId="24698"/>
    <cellStyle name="Style 139 2 2 5 2 4 3" xfId="24699"/>
    <cellStyle name="Style 139 2 2 5 2 5" xfId="24700"/>
    <cellStyle name="Style 139 2 2 5 2 5 2" xfId="24701"/>
    <cellStyle name="Style 139 2 2 5 2 6" xfId="24702"/>
    <cellStyle name="Style 139 2 2 5 3" xfId="24703"/>
    <cellStyle name="Style 139 2 2 5 3 2" xfId="24704"/>
    <cellStyle name="Style 139 2 2 5 3 2 2" xfId="24705"/>
    <cellStyle name="Style 139 2 2 5 3 2 2 2" xfId="24706"/>
    <cellStyle name="Style 139 2 2 5 3 2 2 2 2" xfId="24707"/>
    <cellStyle name="Style 139 2 2 5 3 2 2 3" xfId="24708"/>
    <cellStyle name="Style 139 2 2 5 3 2 3" xfId="24709"/>
    <cellStyle name="Style 139 2 2 5 3 2 3 2" xfId="24710"/>
    <cellStyle name="Style 139 2 2 5 3 3" xfId="24711"/>
    <cellStyle name="Style 139 2 2 5 3 3 2" xfId="24712"/>
    <cellStyle name="Style 139 2 2 5 3 4" xfId="24713"/>
    <cellStyle name="Style 139 2 2 5 4" xfId="24714"/>
    <cellStyle name="Style 139 2 2 5 4 2" xfId="24715"/>
    <cellStyle name="Style 139 2 2 5 4 2 2" xfId="24716"/>
    <cellStyle name="Style 139 2 2 5 4 2 2 2" xfId="24717"/>
    <cellStyle name="Style 139 2 2 5 4 2 3" xfId="24718"/>
    <cellStyle name="Style 139 2 2 5 4 3" xfId="24719"/>
    <cellStyle name="Style 139 2 2 5 4 3 2" xfId="24720"/>
    <cellStyle name="Style 139 2 2 5 5" xfId="24721"/>
    <cellStyle name="Style 139 2 2 5 5 2" xfId="24722"/>
    <cellStyle name="Style 139 2 2 5 6" xfId="24723"/>
    <cellStyle name="Style 139 2 2 6" xfId="24724"/>
    <cellStyle name="Style 139 2 2 6 2" xfId="24725"/>
    <cellStyle name="Style 139 2 2 7" xfId="24726"/>
    <cellStyle name="Style 139 2 2 8" xfId="24727"/>
    <cellStyle name="Style 139 2 2 8 2" xfId="24728"/>
    <cellStyle name="Style 139 2 2 8 2 2" xfId="24729"/>
    <cellStyle name="Style 139 2 2 8 2 2 2" xfId="24730"/>
    <cellStyle name="Style 139 2 2 8 2 3" xfId="24731"/>
    <cellStyle name="Style 139 2 2 8 3" xfId="24732"/>
    <cellStyle name="Style 139 2 2 8 3 2" xfId="24733"/>
    <cellStyle name="Style 139 2 2 9" xfId="24734"/>
    <cellStyle name="Style 139 2 3" xfId="24735"/>
    <cellStyle name="Style 139 2 4" xfId="24736"/>
    <cellStyle name="Style 139 2 5" xfId="24737"/>
    <cellStyle name="Style 139 2 6" xfId="24738"/>
    <cellStyle name="Style 139 2 6 2" xfId="24739"/>
    <cellStyle name="Style 139 3" xfId="24740"/>
    <cellStyle name="Style 139 3 2" xfId="24741"/>
    <cellStyle name="Style 139 3 3" xfId="24742"/>
    <cellStyle name="Style 139 3 3 2" xfId="24743"/>
    <cellStyle name="Style 139 3 4" xfId="24744"/>
    <cellStyle name="Style 139 3 5" xfId="24745"/>
    <cellStyle name="Style 139 3 6" xfId="24746"/>
    <cellStyle name="Style 139 3 7" xfId="24747"/>
    <cellStyle name="Style 139 3 8" xfId="24748"/>
    <cellStyle name="Style 140" xfId="24749"/>
    <cellStyle name="Style 140 2" xfId="24750"/>
    <cellStyle name="Style 140 2 2" xfId="24751"/>
    <cellStyle name="Style 140 2 2 2" xfId="24752"/>
    <cellStyle name="Style 140 2 2 2 2" xfId="24753"/>
    <cellStyle name="Style 140 2 2 2 2 2" xfId="24754"/>
    <cellStyle name="Style 140 2 2 2 2 3" xfId="24755"/>
    <cellStyle name="Style 140 2 2 2 2 4" xfId="24756"/>
    <cellStyle name="Style 140 2 2 2 3" xfId="24757"/>
    <cellStyle name="Style 140 2 2 2 4" xfId="24758"/>
    <cellStyle name="Style 140 2 2 2 5" xfId="24759"/>
    <cellStyle name="Style 140 2 2 2 6" xfId="24760"/>
    <cellStyle name="Style 140 2 2 2 7" xfId="24761"/>
    <cellStyle name="Style 140 2 2 3" xfId="24762"/>
    <cellStyle name="Style 140 2 2 3 2" xfId="24763"/>
    <cellStyle name="Style 140 2 2 4" xfId="24764"/>
    <cellStyle name="Style 140 2 2 4 2" xfId="24765"/>
    <cellStyle name="Style 140 2 2 5" xfId="24766"/>
    <cellStyle name="Style 140 2 2 5 2" xfId="24767"/>
    <cellStyle name="Style 140 2 2 5 2 2" xfId="24768"/>
    <cellStyle name="Style 140 2 2 5 2 2 2" xfId="24769"/>
    <cellStyle name="Style 140 2 2 5 2 2 2 2" xfId="24770"/>
    <cellStyle name="Style 140 2 2 5 2 2 2 2 2" xfId="24771"/>
    <cellStyle name="Style 140 2 2 5 2 2 2 2 2 2" xfId="24772"/>
    <cellStyle name="Style 140 2 2 5 2 2 2 2 3" xfId="24773"/>
    <cellStyle name="Style 140 2 2 5 2 2 2 3" xfId="24774"/>
    <cellStyle name="Style 140 2 2 5 2 2 2 3 2" xfId="24775"/>
    <cellStyle name="Style 140 2 2 5 2 2 3" xfId="24776"/>
    <cellStyle name="Style 140 2 2 5 2 2 3 2" xfId="24777"/>
    <cellStyle name="Style 140 2 2 5 2 2 4" xfId="24778"/>
    <cellStyle name="Style 140 2 2 5 2 3" xfId="24779"/>
    <cellStyle name="Style 140 2 2 5 2 4" xfId="24780"/>
    <cellStyle name="Style 140 2 2 5 2 4 2" xfId="24781"/>
    <cellStyle name="Style 140 2 2 5 2 4 2 2" xfId="24782"/>
    <cellStyle name="Style 140 2 2 5 2 4 3" xfId="24783"/>
    <cellStyle name="Style 140 2 2 5 2 5" xfId="24784"/>
    <cellStyle name="Style 140 2 2 5 2 5 2" xfId="24785"/>
    <cellStyle name="Style 140 2 2 5 2 6" xfId="24786"/>
    <cellStyle name="Style 140 2 2 5 3" xfId="24787"/>
    <cellStyle name="Style 140 2 2 5 3 2" xfId="24788"/>
    <cellStyle name="Style 140 2 2 5 3 2 2" xfId="24789"/>
    <cellStyle name="Style 140 2 2 5 3 2 2 2" xfId="24790"/>
    <cellStyle name="Style 140 2 2 5 3 2 2 2 2" xfId="24791"/>
    <cellStyle name="Style 140 2 2 5 3 2 2 3" xfId="24792"/>
    <cellStyle name="Style 140 2 2 5 3 2 3" xfId="24793"/>
    <cellStyle name="Style 140 2 2 5 3 2 3 2" xfId="24794"/>
    <cellStyle name="Style 140 2 2 5 3 3" xfId="24795"/>
    <cellStyle name="Style 140 2 2 5 3 3 2" xfId="24796"/>
    <cellStyle name="Style 140 2 2 5 3 4" xfId="24797"/>
    <cellStyle name="Style 140 2 2 5 4" xfId="24798"/>
    <cellStyle name="Style 140 2 2 5 4 2" xfId="24799"/>
    <cellStyle name="Style 140 2 2 5 4 2 2" xfId="24800"/>
    <cellStyle name="Style 140 2 2 5 4 2 2 2" xfId="24801"/>
    <cellStyle name="Style 140 2 2 5 4 2 3" xfId="24802"/>
    <cellStyle name="Style 140 2 2 5 4 3" xfId="24803"/>
    <cellStyle name="Style 140 2 2 5 4 3 2" xfId="24804"/>
    <cellStyle name="Style 140 2 2 5 5" xfId="24805"/>
    <cellStyle name="Style 140 2 2 5 5 2" xfId="24806"/>
    <cellStyle name="Style 140 2 2 5 6" xfId="24807"/>
    <cellStyle name="Style 140 2 2 6" xfId="24808"/>
    <cellStyle name="Style 140 2 2 6 2" xfId="24809"/>
    <cellStyle name="Style 140 2 2 7" xfId="24810"/>
    <cellStyle name="Style 140 2 2 8" xfId="24811"/>
    <cellStyle name="Style 140 2 2 8 2" xfId="24812"/>
    <cellStyle name="Style 140 2 2 8 2 2" xfId="24813"/>
    <cellStyle name="Style 140 2 2 8 2 2 2" xfId="24814"/>
    <cellStyle name="Style 140 2 2 8 2 3" xfId="24815"/>
    <cellStyle name="Style 140 2 2 8 3" xfId="24816"/>
    <cellStyle name="Style 140 2 2 8 3 2" xfId="24817"/>
    <cellStyle name="Style 140 2 2 9" xfId="24818"/>
    <cellStyle name="Style 140 2 3" xfId="24819"/>
    <cellStyle name="Style 140 2 4" xfId="24820"/>
    <cellStyle name="Style 140 2 5" xfId="24821"/>
    <cellStyle name="Style 140 2 6" xfId="24822"/>
    <cellStyle name="Style 140 2 6 2" xfId="24823"/>
    <cellStyle name="Style 140 3" xfId="24824"/>
    <cellStyle name="Style 140 3 2" xfId="24825"/>
    <cellStyle name="Style 140 3 2 2" xfId="24826"/>
    <cellStyle name="Style 140 3 3" xfId="24827"/>
    <cellStyle name="Style 140 3 3 2" xfId="24828"/>
    <cellStyle name="Style 140 3 4" xfId="24829"/>
    <cellStyle name="Style 140 3 5" xfId="24830"/>
    <cellStyle name="Style 140 3 6" xfId="24831"/>
    <cellStyle name="Style 140 3 7" xfId="24832"/>
    <cellStyle name="Style 140 3 8" xfId="24833"/>
    <cellStyle name="Style 140 4" xfId="24834"/>
    <cellStyle name="Style 141" xfId="24835"/>
    <cellStyle name="Style 141 2" xfId="24836"/>
    <cellStyle name="Style 141 2 2" xfId="24837"/>
    <cellStyle name="Style 141 2 2 2" xfId="24838"/>
    <cellStyle name="Style 141 2 2 2 2" xfId="24839"/>
    <cellStyle name="Style 141 2 2 2 2 2" xfId="24840"/>
    <cellStyle name="Style 141 2 2 2 2 3" xfId="24841"/>
    <cellStyle name="Style 141 2 2 2 2 4" xfId="24842"/>
    <cellStyle name="Style 141 2 2 2 3" xfId="24843"/>
    <cellStyle name="Style 141 2 2 2 4" xfId="24844"/>
    <cellStyle name="Style 141 2 2 2 5" xfId="24845"/>
    <cellStyle name="Style 141 2 2 2 6" xfId="24846"/>
    <cellStyle name="Style 141 2 2 2 7" xfId="24847"/>
    <cellStyle name="Style 141 2 2 3" xfId="24848"/>
    <cellStyle name="Style 141 2 2 3 2" xfId="24849"/>
    <cellStyle name="Style 141 2 2 4" xfId="24850"/>
    <cellStyle name="Style 141 2 2 4 2" xfId="24851"/>
    <cellStyle name="Style 141 2 2 5" xfId="24852"/>
    <cellStyle name="Style 141 2 2 5 2" xfId="24853"/>
    <cellStyle name="Style 141 2 2 5 2 2" xfId="24854"/>
    <cellStyle name="Style 141 2 2 5 2 2 2" xfId="24855"/>
    <cellStyle name="Style 141 2 2 5 2 2 2 2" xfId="24856"/>
    <cellStyle name="Style 141 2 2 5 2 2 2 2 2" xfId="24857"/>
    <cellStyle name="Style 141 2 2 5 2 2 2 2 2 2" xfId="24858"/>
    <cellStyle name="Style 141 2 2 5 2 2 2 2 3" xfId="24859"/>
    <cellStyle name="Style 141 2 2 5 2 2 2 3" xfId="24860"/>
    <cellStyle name="Style 141 2 2 5 2 2 2 3 2" xfId="24861"/>
    <cellStyle name="Style 141 2 2 5 2 2 3" xfId="24862"/>
    <cellStyle name="Style 141 2 2 5 2 2 3 2" xfId="24863"/>
    <cellStyle name="Style 141 2 2 5 2 2 4" xfId="24864"/>
    <cellStyle name="Style 141 2 2 5 2 3" xfId="24865"/>
    <cellStyle name="Style 141 2 2 5 2 4" xfId="24866"/>
    <cellStyle name="Style 141 2 2 5 2 4 2" xfId="24867"/>
    <cellStyle name="Style 141 2 2 5 2 4 2 2" xfId="24868"/>
    <cellStyle name="Style 141 2 2 5 2 4 3" xfId="24869"/>
    <cellStyle name="Style 141 2 2 5 2 5" xfId="24870"/>
    <cellStyle name="Style 141 2 2 5 2 5 2" xfId="24871"/>
    <cellStyle name="Style 141 2 2 5 2 6" xfId="24872"/>
    <cellStyle name="Style 141 2 2 5 3" xfId="24873"/>
    <cellStyle name="Style 141 2 2 5 3 2" xfId="24874"/>
    <cellStyle name="Style 141 2 2 5 3 2 2" xfId="24875"/>
    <cellStyle name="Style 141 2 2 5 3 2 2 2" xfId="24876"/>
    <cellStyle name="Style 141 2 2 5 3 2 2 2 2" xfId="24877"/>
    <cellStyle name="Style 141 2 2 5 3 2 2 3" xfId="24878"/>
    <cellStyle name="Style 141 2 2 5 3 2 3" xfId="24879"/>
    <cellStyle name="Style 141 2 2 5 3 2 3 2" xfId="24880"/>
    <cellStyle name="Style 141 2 2 5 3 3" xfId="24881"/>
    <cellStyle name="Style 141 2 2 5 3 3 2" xfId="24882"/>
    <cellStyle name="Style 141 2 2 5 3 4" xfId="24883"/>
    <cellStyle name="Style 141 2 2 5 4" xfId="24884"/>
    <cellStyle name="Style 141 2 2 5 4 2" xfId="24885"/>
    <cellStyle name="Style 141 2 2 5 4 2 2" xfId="24886"/>
    <cellStyle name="Style 141 2 2 5 4 2 2 2" xfId="24887"/>
    <cellStyle name="Style 141 2 2 5 4 2 3" xfId="24888"/>
    <cellStyle name="Style 141 2 2 5 4 3" xfId="24889"/>
    <cellStyle name="Style 141 2 2 5 4 3 2" xfId="24890"/>
    <cellStyle name="Style 141 2 2 5 5" xfId="24891"/>
    <cellStyle name="Style 141 2 2 5 5 2" xfId="24892"/>
    <cellStyle name="Style 141 2 2 5 6" xfId="24893"/>
    <cellStyle name="Style 141 2 2 6" xfId="24894"/>
    <cellStyle name="Style 141 2 2 6 2" xfId="24895"/>
    <cellStyle name="Style 141 2 2 7" xfId="24896"/>
    <cellStyle name="Style 141 2 2 8" xfId="24897"/>
    <cellStyle name="Style 141 2 2 8 2" xfId="24898"/>
    <cellStyle name="Style 141 2 2 8 2 2" xfId="24899"/>
    <cellStyle name="Style 141 2 2 8 2 2 2" xfId="24900"/>
    <cellStyle name="Style 141 2 2 8 2 3" xfId="24901"/>
    <cellStyle name="Style 141 2 2 8 3" xfId="24902"/>
    <cellStyle name="Style 141 2 2 8 3 2" xfId="24903"/>
    <cellStyle name="Style 141 2 2 9" xfId="24904"/>
    <cellStyle name="Style 141 2 3" xfId="24905"/>
    <cellStyle name="Style 141 2 4" xfId="24906"/>
    <cellStyle name="Style 141 2 5" xfId="24907"/>
    <cellStyle name="Style 141 2 6" xfId="24908"/>
    <cellStyle name="Style 141 2 6 2" xfId="24909"/>
    <cellStyle name="Style 141 3" xfId="24910"/>
    <cellStyle name="Style 141 3 2" xfId="24911"/>
    <cellStyle name="Style 141 3 2 2" xfId="24912"/>
    <cellStyle name="Style 141 3 3" xfId="24913"/>
    <cellStyle name="Style 141 3 3 2" xfId="24914"/>
    <cellStyle name="Style 141 3 4" xfId="24915"/>
    <cellStyle name="Style 141 3 5" xfId="24916"/>
    <cellStyle name="Style 141 3 6" xfId="24917"/>
    <cellStyle name="Style 141 3 7" xfId="24918"/>
    <cellStyle name="Style 141 3 8" xfId="24919"/>
    <cellStyle name="Style 141 4" xfId="24920"/>
    <cellStyle name="Style 142" xfId="24921"/>
    <cellStyle name="Style 142 2" xfId="24922"/>
    <cellStyle name="Style 142 2 2" xfId="24923"/>
    <cellStyle name="Style 142 2 2 2" xfId="24924"/>
    <cellStyle name="Style 142 2 2 2 2" xfId="24925"/>
    <cellStyle name="Style 142 2 2 3" xfId="24926"/>
    <cellStyle name="Style 142 2 2 3 2" xfId="24927"/>
    <cellStyle name="Style 142 2 2 4" xfId="24928"/>
    <cellStyle name="Style 142 2 2 5" xfId="24929"/>
    <cellStyle name="Style 142 2 2 6" xfId="24930"/>
    <cellStyle name="Style 142 2 2 7" xfId="24931"/>
    <cellStyle name="Style 142 2 2 8" xfId="24932"/>
    <cellStyle name="Style 142 2 3" xfId="24933"/>
    <cellStyle name="Style 142 3" xfId="24934"/>
    <cellStyle name="Style 142 3 2" xfId="24935"/>
    <cellStyle name="Style 142 3 2 10" xfId="24936"/>
    <cellStyle name="Style 142 3 2 2" xfId="24937"/>
    <cellStyle name="Style 142 3 2 2 2" xfId="24938"/>
    <cellStyle name="Style 142 3 2 2 2 2" xfId="24939"/>
    <cellStyle name="Style 142 3 2 2 2 3" xfId="24940"/>
    <cellStyle name="Style 142 3 2 2 2 4" xfId="24941"/>
    <cellStyle name="Style 142 3 2 2 3" xfId="24942"/>
    <cellStyle name="Style 142 3 2 2 3 2" xfId="24943"/>
    <cellStyle name="Style 142 3 2 2 4" xfId="24944"/>
    <cellStyle name="Style 142 3 2 2 4 2" xfId="24945"/>
    <cellStyle name="Style 142 3 2 2 5" xfId="24946"/>
    <cellStyle name="Style 142 3 2 2 5 2" xfId="24947"/>
    <cellStyle name="Style 142 3 2 2 6" xfId="24948"/>
    <cellStyle name="Style 142 3 2 2 7" xfId="24949"/>
    <cellStyle name="Style 142 3 2 3" xfId="24950"/>
    <cellStyle name="Style 142 3 2 3 2" xfId="24951"/>
    <cellStyle name="Style 142 3 2 4" xfId="24952"/>
    <cellStyle name="Style 142 3 2 4 2" xfId="24953"/>
    <cellStyle name="Style 142 3 2 5" xfId="24954"/>
    <cellStyle name="Style 142 3 2 5 2" xfId="24955"/>
    <cellStyle name="Style 142 3 2 5 2 2" xfId="24956"/>
    <cellStyle name="Style 142 3 2 5 2 2 2" xfId="24957"/>
    <cellStyle name="Style 142 3 2 5 2 2 2 2" xfId="24958"/>
    <cellStyle name="Style 142 3 2 5 2 2 2 2 2" xfId="24959"/>
    <cellStyle name="Style 142 3 2 5 2 2 2 2 2 2" xfId="24960"/>
    <cellStyle name="Style 142 3 2 5 2 2 2 2 3" xfId="24961"/>
    <cellStyle name="Style 142 3 2 5 2 2 2 3" xfId="24962"/>
    <cellStyle name="Style 142 3 2 5 2 2 2 3 2" xfId="24963"/>
    <cellStyle name="Style 142 3 2 5 2 2 3" xfId="24964"/>
    <cellStyle name="Style 142 3 2 5 2 2 3 2" xfId="24965"/>
    <cellStyle name="Style 142 3 2 5 2 2 4" xfId="24966"/>
    <cellStyle name="Style 142 3 2 5 2 3" xfId="24967"/>
    <cellStyle name="Style 142 3 2 5 2 4" xfId="24968"/>
    <cellStyle name="Style 142 3 2 5 2 4 2" xfId="24969"/>
    <cellStyle name="Style 142 3 2 5 2 4 2 2" xfId="24970"/>
    <cellStyle name="Style 142 3 2 5 2 4 3" xfId="24971"/>
    <cellStyle name="Style 142 3 2 5 2 5" xfId="24972"/>
    <cellStyle name="Style 142 3 2 5 2 5 2" xfId="24973"/>
    <cellStyle name="Style 142 3 2 5 2 6" xfId="24974"/>
    <cellStyle name="Style 142 3 2 5 3" xfId="24975"/>
    <cellStyle name="Style 142 3 2 5 3 2" xfId="24976"/>
    <cellStyle name="Style 142 3 2 5 3 2 2" xfId="24977"/>
    <cellStyle name="Style 142 3 2 5 3 2 2 2" xfId="24978"/>
    <cellStyle name="Style 142 3 2 5 3 2 2 2 2" xfId="24979"/>
    <cellStyle name="Style 142 3 2 5 3 2 2 3" xfId="24980"/>
    <cellStyle name="Style 142 3 2 5 3 2 3" xfId="24981"/>
    <cellStyle name="Style 142 3 2 5 3 2 3 2" xfId="24982"/>
    <cellStyle name="Style 142 3 2 5 3 3" xfId="24983"/>
    <cellStyle name="Style 142 3 2 5 3 3 2" xfId="24984"/>
    <cellStyle name="Style 142 3 2 5 3 4" xfId="24985"/>
    <cellStyle name="Style 142 3 2 5 4" xfId="24986"/>
    <cellStyle name="Style 142 3 2 5 4 2" xfId="24987"/>
    <cellStyle name="Style 142 3 2 5 4 2 2" xfId="24988"/>
    <cellStyle name="Style 142 3 2 5 4 2 2 2" xfId="24989"/>
    <cellStyle name="Style 142 3 2 5 4 2 3" xfId="24990"/>
    <cellStyle name="Style 142 3 2 5 4 3" xfId="24991"/>
    <cellStyle name="Style 142 3 2 5 4 3 2" xfId="24992"/>
    <cellStyle name="Style 142 3 2 5 5" xfId="24993"/>
    <cellStyle name="Style 142 3 2 5 5 2" xfId="24994"/>
    <cellStyle name="Style 142 3 2 5 6" xfId="24995"/>
    <cellStyle name="Style 142 3 2 6" xfId="24996"/>
    <cellStyle name="Style 142 3 2 6 2" xfId="24997"/>
    <cellStyle name="Style 142 3 2 7" xfId="24998"/>
    <cellStyle name="Style 142 3 2 8" xfId="24999"/>
    <cellStyle name="Style 142 3 2 9" xfId="25000"/>
    <cellStyle name="Style 142 3 2 9 2" xfId="25001"/>
    <cellStyle name="Style 142 3 2 9 2 2" xfId="25002"/>
    <cellStyle name="Style 142 3 2 9 2 2 2" xfId="25003"/>
    <cellStyle name="Style 142 3 2 9 2 3" xfId="25004"/>
    <cellStyle name="Style 142 3 2 9 3" xfId="25005"/>
    <cellStyle name="Style 142 3 2 9 3 2" xfId="25006"/>
    <cellStyle name="Style 142 3 3" xfId="25007"/>
    <cellStyle name="Style 142 3 3 2" xfId="25008"/>
    <cellStyle name="Style 142 3 4" xfId="25009"/>
    <cellStyle name="Style 142 3 4 2" xfId="25010"/>
    <cellStyle name="Style 142 3 5" xfId="25011"/>
    <cellStyle name="Style 142 3 5 2" xfId="25012"/>
    <cellStyle name="Style 142 3 6" xfId="25013"/>
    <cellStyle name="Style 142 3 6 2" xfId="25014"/>
    <cellStyle name="Style 142 4" xfId="25015"/>
    <cellStyle name="Style 142 4 2" xfId="25016"/>
    <cellStyle name="Style 142 4 3" xfId="25017"/>
    <cellStyle name="Style 142 4 3 2" xfId="25018"/>
    <cellStyle name="Style 142 4 4" xfId="25019"/>
    <cellStyle name="Style 142 4 5" xfId="25020"/>
    <cellStyle name="Style 142 4 6" xfId="25021"/>
    <cellStyle name="Style 142 4 7" xfId="25022"/>
    <cellStyle name="Style 142 4 8" xfId="25023"/>
    <cellStyle name="Style 143" xfId="25024"/>
    <cellStyle name="Style 143 2" xfId="25025"/>
    <cellStyle name="Style 143 2 2" xfId="25026"/>
    <cellStyle name="Style 143 2 2 2" xfId="25027"/>
    <cellStyle name="Style 143 2 2 2 2" xfId="25028"/>
    <cellStyle name="Style 143 2 2 2 2 2" xfId="25029"/>
    <cellStyle name="Style 143 2 2 2 2 3" xfId="25030"/>
    <cellStyle name="Style 143 2 2 2 2 4" xfId="25031"/>
    <cellStyle name="Style 143 2 2 2 3" xfId="25032"/>
    <cellStyle name="Style 143 2 2 2 4" xfId="25033"/>
    <cellStyle name="Style 143 2 2 2 5" xfId="25034"/>
    <cellStyle name="Style 143 2 2 2 6" xfId="25035"/>
    <cellStyle name="Style 143 2 2 2 7" xfId="25036"/>
    <cellStyle name="Style 143 2 2 3" xfId="25037"/>
    <cellStyle name="Style 143 2 2 3 2" xfId="25038"/>
    <cellStyle name="Style 143 2 2 4" xfId="25039"/>
    <cellStyle name="Style 143 2 2 4 2" xfId="25040"/>
    <cellStyle name="Style 143 2 2 5" xfId="25041"/>
    <cellStyle name="Style 143 2 2 5 2" xfId="25042"/>
    <cellStyle name="Style 143 2 2 5 2 2" xfId="25043"/>
    <cellStyle name="Style 143 2 2 5 2 2 2" xfId="25044"/>
    <cellStyle name="Style 143 2 2 5 2 2 2 2" xfId="25045"/>
    <cellStyle name="Style 143 2 2 5 2 2 2 2 2" xfId="25046"/>
    <cellStyle name="Style 143 2 2 5 2 2 2 2 2 2" xfId="25047"/>
    <cellStyle name="Style 143 2 2 5 2 2 2 2 3" xfId="25048"/>
    <cellStyle name="Style 143 2 2 5 2 2 2 3" xfId="25049"/>
    <cellStyle name="Style 143 2 2 5 2 2 2 3 2" xfId="25050"/>
    <cellStyle name="Style 143 2 2 5 2 2 3" xfId="25051"/>
    <cellStyle name="Style 143 2 2 5 2 2 3 2" xfId="25052"/>
    <cellStyle name="Style 143 2 2 5 2 2 4" xfId="25053"/>
    <cellStyle name="Style 143 2 2 5 2 3" xfId="25054"/>
    <cellStyle name="Style 143 2 2 5 2 4" xfId="25055"/>
    <cellStyle name="Style 143 2 2 5 2 4 2" xfId="25056"/>
    <cellStyle name="Style 143 2 2 5 2 4 2 2" xfId="25057"/>
    <cellStyle name="Style 143 2 2 5 2 4 3" xfId="25058"/>
    <cellStyle name="Style 143 2 2 5 2 5" xfId="25059"/>
    <cellStyle name="Style 143 2 2 5 2 5 2" xfId="25060"/>
    <cellStyle name="Style 143 2 2 5 2 6" xfId="25061"/>
    <cellStyle name="Style 143 2 2 5 3" xfId="25062"/>
    <cellStyle name="Style 143 2 2 5 3 2" xfId="25063"/>
    <cellStyle name="Style 143 2 2 5 3 2 2" xfId="25064"/>
    <cellStyle name="Style 143 2 2 5 3 2 2 2" xfId="25065"/>
    <cellStyle name="Style 143 2 2 5 3 2 2 2 2" xfId="25066"/>
    <cellStyle name="Style 143 2 2 5 3 2 2 3" xfId="25067"/>
    <cellStyle name="Style 143 2 2 5 3 2 3" xfId="25068"/>
    <cellStyle name="Style 143 2 2 5 3 2 3 2" xfId="25069"/>
    <cellStyle name="Style 143 2 2 5 3 3" xfId="25070"/>
    <cellStyle name="Style 143 2 2 5 3 3 2" xfId="25071"/>
    <cellStyle name="Style 143 2 2 5 3 4" xfId="25072"/>
    <cellStyle name="Style 143 2 2 5 4" xfId="25073"/>
    <cellStyle name="Style 143 2 2 5 4 2" xfId="25074"/>
    <cellStyle name="Style 143 2 2 5 4 2 2" xfId="25075"/>
    <cellStyle name="Style 143 2 2 5 4 2 2 2" xfId="25076"/>
    <cellStyle name="Style 143 2 2 5 4 2 3" xfId="25077"/>
    <cellStyle name="Style 143 2 2 5 4 3" xfId="25078"/>
    <cellStyle name="Style 143 2 2 5 4 3 2" xfId="25079"/>
    <cellStyle name="Style 143 2 2 5 5" xfId="25080"/>
    <cellStyle name="Style 143 2 2 5 5 2" xfId="25081"/>
    <cellStyle name="Style 143 2 2 5 6" xfId="25082"/>
    <cellStyle name="Style 143 2 2 6" xfId="25083"/>
    <cellStyle name="Style 143 2 2 6 2" xfId="25084"/>
    <cellStyle name="Style 143 2 2 7" xfId="25085"/>
    <cellStyle name="Style 143 2 2 8" xfId="25086"/>
    <cellStyle name="Style 143 2 2 8 2" xfId="25087"/>
    <cellStyle name="Style 143 2 2 8 2 2" xfId="25088"/>
    <cellStyle name="Style 143 2 2 8 2 2 2" xfId="25089"/>
    <cellStyle name="Style 143 2 2 8 2 3" xfId="25090"/>
    <cellStyle name="Style 143 2 2 8 3" xfId="25091"/>
    <cellStyle name="Style 143 2 2 8 3 2" xfId="25092"/>
    <cellStyle name="Style 143 2 2 9" xfId="25093"/>
    <cellStyle name="Style 143 2 3" xfId="25094"/>
    <cellStyle name="Style 143 2 4" xfId="25095"/>
    <cellStyle name="Style 143 2 5" xfId="25096"/>
    <cellStyle name="Style 143 2 6" xfId="25097"/>
    <cellStyle name="Style 143 2 6 2" xfId="25098"/>
    <cellStyle name="Style 143 3" xfId="25099"/>
    <cellStyle name="Style 143 3 2" xfId="25100"/>
    <cellStyle name="Style 143 3 3" xfId="25101"/>
    <cellStyle name="Style 143 3 3 2" xfId="25102"/>
    <cellStyle name="Style 143 3 4" xfId="25103"/>
    <cellStyle name="Style 143 3 5" xfId="25104"/>
    <cellStyle name="Style 143 3 6" xfId="25105"/>
    <cellStyle name="Style 143 3 7" xfId="25106"/>
    <cellStyle name="Style 143 3 8" xfId="25107"/>
    <cellStyle name="Style 144" xfId="25108"/>
    <cellStyle name="Style 144 2" xfId="25109"/>
    <cellStyle name="Style 144 2 2" xfId="25110"/>
    <cellStyle name="Style 144 2 2 2" xfId="25111"/>
    <cellStyle name="Style 144 2 2 2 2" xfId="25112"/>
    <cellStyle name="Style 144 2 2 2 2 2" xfId="25113"/>
    <cellStyle name="Style 144 2 2 2 2 3" xfId="25114"/>
    <cellStyle name="Style 144 2 2 2 2 4" xfId="25115"/>
    <cellStyle name="Style 144 2 2 2 3" xfId="25116"/>
    <cellStyle name="Style 144 2 2 2 4" xfId="25117"/>
    <cellStyle name="Style 144 2 2 2 5" xfId="25118"/>
    <cellStyle name="Style 144 2 2 2 6" xfId="25119"/>
    <cellStyle name="Style 144 2 2 2 7" xfId="25120"/>
    <cellStyle name="Style 144 2 2 3" xfId="25121"/>
    <cellStyle name="Style 144 2 2 3 2" xfId="25122"/>
    <cellStyle name="Style 144 2 2 4" xfId="25123"/>
    <cellStyle name="Style 144 2 2 4 2" xfId="25124"/>
    <cellStyle name="Style 144 2 2 5" xfId="25125"/>
    <cellStyle name="Style 144 2 2 5 2" xfId="25126"/>
    <cellStyle name="Style 144 2 2 5 2 2" xfId="25127"/>
    <cellStyle name="Style 144 2 2 5 2 2 2" xfId="25128"/>
    <cellStyle name="Style 144 2 2 5 2 2 2 2" xfId="25129"/>
    <cellStyle name="Style 144 2 2 5 2 2 2 2 2" xfId="25130"/>
    <cellStyle name="Style 144 2 2 5 2 2 2 2 2 2" xfId="25131"/>
    <cellStyle name="Style 144 2 2 5 2 2 2 2 3" xfId="25132"/>
    <cellStyle name="Style 144 2 2 5 2 2 2 3" xfId="25133"/>
    <cellStyle name="Style 144 2 2 5 2 2 2 3 2" xfId="25134"/>
    <cellStyle name="Style 144 2 2 5 2 2 3" xfId="25135"/>
    <cellStyle name="Style 144 2 2 5 2 2 3 2" xfId="25136"/>
    <cellStyle name="Style 144 2 2 5 2 2 4" xfId="25137"/>
    <cellStyle name="Style 144 2 2 5 2 3" xfId="25138"/>
    <cellStyle name="Style 144 2 2 5 2 4" xfId="25139"/>
    <cellStyle name="Style 144 2 2 5 2 4 2" xfId="25140"/>
    <cellStyle name="Style 144 2 2 5 2 4 2 2" xfId="25141"/>
    <cellStyle name="Style 144 2 2 5 2 4 3" xfId="25142"/>
    <cellStyle name="Style 144 2 2 5 2 5" xfId="25143"/>
    <cellStyle name="Style 144 2 2 5 2 5 2" xfId="25144"/>
    <cellStyle name="Style 144 2 2 5 2 6" xfId="25145"/>
    <cellStyle name="Style 144 2 2 5 3" xfId="25146"/>
    <cellStyle name="Style 144 2 2 5 3 2" xfId="25147"/>
    <cellStyle name="Style 144 2 2 5 3 2 2" xfId="25148"/>
    <cellStyle name="Style 144 2 2 5 3 2 2 2" xfId="25149"/>
    <cellStyle name="Style 144 2 2 5 3 2 2 2 2" xfId="25150"/>
    <cellStyle name="Style 144 2 2 5 3 2 2 3" xfId="25151"/>
    <cellStyle name="Style 144 2 2 5 3 2 3" xfId="25152"/>
    <cellStyle name="Style 144 2 2 5 3 2 3 2" xfId="25153"/>
    <cellStyle name="Style 144 2 2 5 3 3" xfId="25154"/>
    <cellStyle name="Style 144 2 2 5 3 3 2" xfId="25155"/>
    <cellStyle name="Style 144 2 2 5 3 4" xfId="25156"/>
    <cellStyle name="Style 144 2 2 5 4" xfId="25157"/>
    <cellStyle name="Style 144 2 2 5 4 2" xfId="25158"/>
    <cellStyle name="Style 144 2 2 5 4 2 2" xfId="25159"/>
    <cellStyle name="Style 144 2 2 5 4 2 2 2" xfId="25160"/>
    <cellStyle name="Style 144 2 2 5 4 2 3" xfId="25161"/>
    <cellStyle name="Style 144 2 2 5 4 3" xfId="25162"/>
    <cellStyle name="Style 144 2 2 5 4 3 2" xfId="25163"/>
    <cellStyle name="Style 144 2 2 5 5" xfId="25164"/>
    <cellStyle name="Style 144 2 2 5 5 2" xfId="25165"/>
    <cellStyle name="Style 144 2 2 5 6" xfId="25166"/>
    <cellStyle name="Style 144 2 2 6" xfId="25167"/>
    <cellStyle name="Style 144 2 2 6 2" xfId="25168"/>
    <cellStyle name="Style 144 2 2 7" xfId="25169"/>
    <cellStyle name="Style 144 2 2 8" xfId="25170"/>
    <cellStyle name="Style 144 2 2 8 2" xfId="25171"/>
    <cellStyle name="Style 144 2 2 8 2 2" xfId="25172"/>
    <cellStyle name="Style 144 2 2 8 2 2 2" xfId="25173"/>
    <cellStyle name="Style 144 2 2 8 2 3" xfId="25174"/>
    <cellStyle name="Style 144 2 2 8 3" xfId="25175"/>
    <cellStyle name="Style 144 2 2 8 3 2" xfId="25176"/>
    <cellStyle name="Style 144 2 2 9" xfId="25177"/>
    <cellStyle name="Style 144 2 3" xfId="25178"/>
    <cellStyle name="Style 144 2 4" xfId="25179"/>
    <cellStyle name="Style 144 2 5" xfId="25180"/>
    <cellStyle name="Style 144 2 6" xfId="25181"/>
    <cellStyle name="Style 144 2 6 2" xfId="25182"/>
    <cellStyle name="Style 144 3" xfId="25183"/>
    <cellStyle name="Style 144 3 2" xfId="25184"/>
    <cellStyle name="Style 144 3 3" xfId="25185"/>
    <cellStyle name="Style 144 3 3 2" xfId="25186"/>
    <cellStyle name="Style 144 3 4" xfId="25187"/>
    <cellStyle name="Style 144 3 5" xfId="25188"/>
    <cellStyle name="Style 144 3 6" xfId="25189"/>
    <cellStyle name="Style 144 3 7" xfId="25190"/>
    <cellStyle name="Style 144 3 8" xfId="25191"/>
    <cellStyle name="Style 145" xfId="25192"/>
    <cellStyle name="Style 145 2" xfId="25193"/>
    <cellStyle name="Style 145 2 2" xfId="25194"/>
    <cellStyle name="Style 145 2 2 10" xfId="25195"/>
    <cellStyle name="Style 145 2 2 2" xfId="25196"/>
    <cellStyle name="Style 145 2 2 2 2" xfId="25197"/>
    <cellStyle name="Style 145 2 2 2 2 2" xfId="25198"/>
    <cellStyle name="Style 145 2 2 2 2 3" xfId="25199"/>
    <cellStyle name="Style 145 2 2 2 2 4" xfId="25200"/>
    <cellStyle name="Style 145 2 2 2 3" xfId="25201"/>
    <cellStyle name="Style 145 2 2 2 3 2" xfId="25202"/>
    <cellStyle name="Style 145 2 2 2 4" xfId="25203"/>
    <cellStyle name="Style 145 2 2 2 4 2" xfId="25204"/>
    <cellStyle name="Style 145 2 2 2 5" xfId="25205"/>
    <cellStyle name="Style 145 2 2 2 5 2" xfId="25206"/>
    <cellStyle name="Style 145 2 2 2 6" xfId="25207"/>
    <cellStyle name="Style 145 2 2 2 7" xfId="25208"/>
    <cellStyle name="Style 145 2 2 3" xfId="25209"/>
    <cellStyle name="Style 145 2 2 3 2" xfId="25210"/>
    <cellStyle name="Style 145 2 2 4" xfId="25211"/>
    <cellStyle name="Style 145 2 2 4 2" xfId="25212"/>
    <cellStyle name="Style 145 2 2 5" xfId="25213"/>
    <cellStyle name="Style 145 2 2 5 2" xfId="25214"/>
    <cellStyle name="Style 145 2 2 5 2 2" xfId="25215"/>
    <cellStyle name="Style 145 2 2 5 2 2 2" xfId="25216"/>
    <cellStyle name="Style 145 2 2 5 2 2 2 2" xfId="25217"/>
    <cellStyle name="Style 145 2 2 5 2 2 2 2 2" xfId="25218"/>
    <cellStyle name="Style 145 2 2 5 2 2 2 2 2 2" xfId="25219"/>
    <cellStyle name="Style 145 2 2 5 2 2 2 2 3" xfId="25220"/>
    <cellStyle name="Style 145 2 2 5 2 2 2 3" xfId="25221"/>
    <cellStyle name="Style 145 2 2 5 2 2 2 3 2" xfId="25222"/>
    <cellStyle name="Style 145 2 2 5 2 2 3" xfId="25223"/>
    <cellStyle name="Style 145 2 2 5 2 2 3 2" xfId="25224"/>
    <cellStyle name="Style 145 2 2 5 2 2 4" xfId="25225"/>
    <cellStyle name="Style 145 2 2 5 2 3" xfId="25226"/>
    <cellStyle name="Style 145 2 2 5 2 4" xfId="25227"/>
    <cellStyle name="Style 145 2 2 5 2 4 2" xfId="25228"/>
    <cellStyle name="Style 145 2 2 5 2 4 2 2" xfId="25229"/>
    <cellStyle name="Style 145 2 2 5 2 4 3" xfId="25230"/>
    <cellStyle name="Style 145 2 2 5 2 5" xfId="25231"/>
    <cellStyle name="Style 145 2 2 5 2 5 2" xfId="25232"/>
    <cellStyle name="Style 145 2 2 5 2 6" xfId="25233"/>
    <cellStyle name="Style 145 2 2 5 3" xfId="25234"/>
    <cellStyle name="Style 145 2 2 5 3 2" xfId="25235"/>
    <cellStyle name="Style 145 2 2 5 3 2 2" xfId="25236"/>
    <cellStyle name="Style 145 2 2 5 3 2 2 2" xfId="25237"/>
    <cellStyle name="Style 145 2 2 5 3 2 2 2 2" xfId="25238"/>
    <cellStyle name="Style 145 2 2 5 3 2 2 3" xfId="25239"/>
    <cellStyle name="Style 145 2 2 5 3 2 3" xfId="25240"/>
    <cellStyle name="Style 145 2 2 5 3 2 3 2" xfId="25241"/>
    <cellStyle name="Style 145 2 2 5 3 3" xfId="25242"/>
    <cellStyle name="Style 145 2 2 5 3 3 2" xfId="25243"/>
    <cellStyle name="Style 145 2 2 5 3 4" xfId="25244"/>
    <cellStyle name="Style 145 2 2 5 4" xfId="25245"/>
    <cellStyle name="Style 145 2 2 5 4 2" xfId="25246"/>
    <cellStyle name="Style 145 2 2 5 4 2 2" xfId="25247"/>
    <cellStyle name="Style 145 2 2 5 4 2 2 2" xfId="25248"/>
    <cellStyle name="Style 145 2 2 5 4 2 3" xfId="25249"/>
    <cellStyle name="Style 145 2 2 5 4 3" xfId="25250"/>
    <cellStyle name="Style 145 2 2 5 4 3 2" xfId="25251"/>
    <cellStyle name="Style 145 2 2 5 5" xfId="25252"/>
    <cellStyle name="Style 145 2 2 5 5 2" xfId="25253"/>
    <cellStyle name="Style 145 2 2 5 6" xfId="25254"/>
    <cellStyle name="Style 145 2 2 6" xfId="25255"/>
    <cellStyle name="Style 145 2 2 6 2" xfId="25256"/>
    <cellStyle name="Style 145 2 2 7" xfId="25257"/>
    <cellStyle name="Style 145 2 2 8" xfId="25258"/>
    <cellStyle name="Style 145 2 2 9" xfId="25259"/>
    <cellStyle name="Style 145 2 2 9 2" xfId="25260"/>
    <cellStyle name="Style 145 2 2 9 2 2" xfId="25261"/>
    <cellStyle name="Style 145 2 2 9 2 2 2" xfId="25262"/>
    <cellStyle name="Style 145 2 2 9 2 3" xfId="25263"/>
    <cellStyle name="Style 145 2 2 9 3" xfId="25264"/>
    <cellStyle name="Style 145 2 2 9 3 2" xfId="25265"/>
    <cellStyle name="Style 145 2 3" xfId="25266"/>
    <cellStyle name="Style 145 2 3 2" xfId="25267"/>
    <cellStyle name="Style 145 2 4" xfId="25268"/>
    <cellStyle name="Style 145 2 4 2" xfId="25269"/>
    <cellStyle name="Style 145 2 5" xfId="25270"/>
    <cellStyle name="Style 145 2 5 2" xfId="25271"/>
    <cellStyle name="Style 145 2 6" xfId="25272"/>
    <cellStyle name="Style 145 2 6 2" xfId="25273"/>
    <cellStyle name="Style 145 3" xfId="25274"/>
    <cellStyle name="Style 145 3 2" xfId="25275"/>
    <cellStyle name="Style 145 3 3" xfId="25276"/>
    <cellStyle name="Style 145 3 3 2" xfId="25277"/>
    <cellStyle name="Style 145 3 4" xfId="25278"/>
    <cellStyle name="Style 145 3 5" xfId="25279"/>
    <cellStyle name="Style 145 3 6" xfId="25280"/>
    <cellStyle name="Style 145 3 7" xfId="25281"/>
    <cellStyle name="Style 145 3 8" xfId="25282"/>
    <cellStyle name="Style 146" xfId="25283"/>
    <cellStyle name="Style 146 2" xfId="25284"/>
    <cellStyle name="Style 146 2 2" xfId="25285"/>
    <cellStyle name="Style 146 2 2 10" xfId="25286"/>
    <cellStyle name="Style 146 2 2 2" xfId="25287"/>
    <cellStyle name="Style 146 2 2 2 2" xfId="25288"/>
    <cellStyle name="Style 146 2 2 2 2 2" xfId="25289"/>
    <cellStyle name="Style 146 2 2 2 2 3" xfId="25290"/>
    <cellStyle name="Style 146 2 2 2 2 4" xfId="25291"/>
    <cellStyle name="Style 146 2 2 2 3" xfId="25292"/>
    <cellStyle name="Style 146 2 2 2 3 2" xfId="25293"/>
    <cellStyle name="Style 146 2 2 2 4" xfId="25294"/>
    <cellStyle name="Style 146 2 2 2 4 2" xfId="25295"/>
    <cellStyle name="Style 146 2 2 2 5" xfId="25296"/>
    <cellStyle name="Style 146 2 2 2 5 2" xfId="25297"/>
    <cellStyle name="Style 146 2 2 2 6" xfId="25298"/>
    <cellStyle name="Style 146 2 2 2 7" xfId="25299"/>
    <cellStyle name="Style 146 2 2 3" xfId="25300"/>
    <cellStyle name="Style 146 2 2 3 2" xfId="25301"/>
    <cellStyle name="Style 146 2 2 4" xfId="25302"/>
    <cellStyle name="Style 146 2 2 4 2" xfId="25303"/>
    <cellStyle name="Style 146 2 2 5" xfId="25304"/>
    <cellStyle name="Style 146 2 2 5 2" xfId="25305"/>
    <cellStyle name="Style 146 2 2 5 2 2" xfId="25306"/>
    <cellStyle name="Style 146 2 2 5 2 2 2" xfId="25307"/>
    <cellStyle name="Style 146 2 2 5 2 2 2 2" xfId="25308"/>
    <cellStyle name="Style 146 2 2 5 2 2 2 2 2" xfId="25309"/>
    <cellStyle name="Style 146 2 2 5 2 2 2 2 2 2" xfId="25310"/>
    <cellStyle name="Style 146 2 2 5 2 2 2 2 3" xfId="25311"/>
    <cellStyle name="Style 146 2 2 5 2 2 2 3" xfId="25312"/>
    <cellStyle name="Style 146 2 2 5 2 2 2 3 2" xfId="25313"/>
    <cellStyle name="Style 146 2 2 5 2 2 3" xfId="25314"/>
    <cellStyle name="Style 146 2 2 5 2 2 3 2" xfId="25315"/>
    <cellStyle name="Style 146 2 2 5 2 2 4" xfId="25316"/>
    <cellStyle name="Style 146 2 2 5 2 3" xfId="25317"/>
    <cellStyle name="Style 146 2 2 5 2 4" xfId="25318"/>
    <cellStyle name="Style 146 2 2 5 2 4 2" xfId="25319"/>
    <cellStyle name="Style 146 2 2 5 2 4 2 2" xfId="25320"/>
    <cellStyle name="Style 146 2 2 5 2 4 3" xfId="25321"/>
    <cellStyle name="Style 146 2 2 5 2 5" xfId="25322"/>
    <cellStyle name="Style 146 2 2 5 2 5 2" xfId="25323"/>
    <cellStyle name="Style 146 2 2 5 2 6" xfId="25324"/>
    <cellStyle name="Style 146 2 2 5 3" xfId="25325"/>
    <cellStyle name="Style 146 2 2 5 3 2" xfId="25326"/>
    <cellStyle name="Style 146 2 2 5 3 2 2" xfId="25327"/>
    <cellStyle name="Style 146 2 2 5 3 2 2 2" xfId="25328"/>
    <cellStyle name="Style 146 2 2 5 3 2 2 2 2" xfId="25329"/>
    <cellStyle name="Style 146 2 2 5 3 2 2 3" xfId="25330"/>
    <cellStyle name="Style 146 2 2 5 3 2 3" xfId="25331"/>
    <cellStyle name="Style 146 2 2 5 3 2 3 2" xfId="25332"/>
    <cellStyle name="Style 146 2 2 5 3 3" xfId="25333"/>
    <cellStyle name="Style 146 2 2 5 3 3 2" xfId="25334"/>
    <cellStyle name="Style 146 2 2 5 3 4" xfId="25335"/>
    <cellStyle name="Style 146 2 2 5 4" xfId="25336"/>
    <cellStyle name="Style 146 2 2 5 4 2" xfId="25337"/>
    <cellStyle name="Style 146 2 2 5 4 2 2" xfId="25338"/>
    <cellStyle name="Style 146 2 2 5 4 2 2 2" xfId="25339"/>
    <cellStyle name="Style 146 2 2 5 4 2 3" xfId="25340"/>
    <cellStyle name="Style 146 2 2 5 4 3" xfId="25341"/>
    <cellStyle name="Style 146 2 2 5 4 3 2" xfId="25342"/>
    <cellStyle name="Style 146 2 2 5 5" xfId="25343"/>
    <cellStyle name="Style 146 2 2 5 5 2" xfId="25344"/>
    <cellStyle name="Style 146 2 2 5 6" xfId="25345"/>
    <cellStyle name="Style 146 2 2 6" xfId="25346"/>
    <cellStyle name="Style 146 2 2 6 2" xfId="25347"/>
    <cellStyle name="Style 146 2 2 7" xfId="25348"/>
    <cellStyle name="Style 146 2 2 8" xfId="25349"/>
    <cellStyle name="Style 146 2 2 9" xfId="25350"/>
    <cellStyle name="Style 146 2 2 9 2" xfId="25351"/>
    <cellStyle name="Style 146 2 2 9 2 2" xfId="25352"/>
    <cellStyle name="Style 146 2 2 9 2 2 2" xfId="25353"/>
    <cellStyle name="Style 146 2 2 9 2 3" xfId="25354"/>
    <cellStyle name="Style 146 2 2 9 3" xfId="25355"/>
    <cellStyle name="Style 146 2 2 9 3 2" xfId="25356"/>
    <cellStyle name="Style 146 2 3" xfId="25357"/>
    <cellStyle name="Style 146 2 3 2" xfId="25358"/>
    <cellStyle name="Style 146 2 4" xfId="25359"/>
    <cellStyle name="Style 146 2 4 2" xfId="25360"/>
    <cellStyle name="Style 146 2 5" xfId="25361"/>
    <cellStyle name="Style 146 2 5 2" xfId="25362"/>
    <cellStyle name="Style 146 2 6" xfId="25363"/>
    <cellStyle name="Style 146 2 6 2" xfId="25364"/>
    <cellStyle name="Style 146 3" xfId="25365"/>
    <cellStyle name="Style 146 3 2" xfId="25366"/>
    <cellStyle name="Style 146 3 3" xfId="25367"/>
    <cellStyle name="Style 146 3 3 2" xfId="25368"/>
    <cellStyle name="Style 146 3 4" xfId="25369"/>
    <cellStyle name="Style 146 3 5" xfId="25370"/>
    <cellStyle name="Style 146 3 6" xfId="25371"/>
    <cellStyle name="Style 146 3 7" xfId="25372"/>
    <cellStyle name="Style 146 3 8" xfId="25373"/>
    <cellStyle name="Style 147" xfId="25374"/>
    <cellStyle name="Style 147 2" xfId="25375"/>
    <cellStyle name="Style 147 2 2" xfId="25376"/>
    <cellStyle name="Style 147 2 2 10" xfId="25377"/>
    <cellStyle name="Style 147 2 2 2" xfId="25378"/>
    <cellStyle name="Style 147 2 2 2 2" xfId="25379"/>
    <cellStyle name="Style 147 2 2 2 2 2" xfId="25380"/>
    <cellStyle name="Style 147 2 2 2 2 3" xfId="25381"/>
    <cellStyle name="Style 147 2 2 2 2 4" xfId="25382"/>
    <cellStyle name="Style 147 2 2 2 3" xfId="25383"/>
    <cellStyle name="Style 147 2 2 2 3 2" xfId="25384"/>
    <cellStyle name="Style 147 2 2 2 4" xfId="25385"/>
    <cellStyle name="Style 147 2 2 2 4 2" xfId="25386"/>
    <cellStyle name="Style 147 2 2 2 5" xfId="25387"/>
    <cellStyle name="Style 147 2 2 2 5 2" xfId="25388"/>
    <cellStyle name="Style 147 2 2 2 6" xfId="25389"/>
    <cellStyle name="Style 147 2 2 2 7" xfId="25390"/>
    <cellStyle name="Style 147 2 2 3" xfId="25391"/>
    <cellStyle name="Style 147 2 2 3 2" xfId="25392"/>
    <cellStyle name="Style 147 2 2 4" xfId="25393"/>
    <cellStyle name="Style 147 2 2 4 2" xfId="25394"/>
    <cellStyle name="Style 147 2 2 5" xfId="25395"/>
    <cellStyle name="Style 147 2 2 5 2" xfId="25396"/>
    <cellStyle name="Style 147 2 2 5 2 2" xfId="25397"/>
    <cellStyle name="Style 147 2 2 5 2 2 2" xfId="25398"/>
    <cellStyle name="Style 147 2 2 5 2 2 2 2" xfId="25399"/>
    <cellStyle name="Style 147 2 2 5 2 2 2 2 2" xfId="25400"/>
    <cellStyle name="Style 147 2 2 5 2 2 2 2 2 2" xfId="25401"/>
    <cellStyle name="Style 147 2 2 5 2 2 2 2 3" xfId="25402"/>
    <cellStyle name="Style 147 2 2 5 2 2 2 3" xfId="25403"/>
    <cellStyle name="Style 147 2 2 5 2 2 2 3 2" xfId="25404"/>
    <cellStyle name="Style 147 2 2 5 2 2 3" xfId="25405"/>
    <cellStyle name="Style 147 2 2 5 2 2 3 2" xfId="25406"/>
    <cellStyle name="Style 147 2 2 5 2 2 4" xfId="25407"/>
    <cellStyle name="Style 147 2 2 5 2 3" xfId="25408"/>
    <cellStyle name="Style 147 2 2 5 2 4" xfId="25409"/>
    <cellStyle name="Style 147 2 2 5 2 4 2" xfId="25410"/>
    <cellStyle name="Style 147 2 2 5 2 4 2 2" xfId="25411"/>
    <cellStyle name="Style 147 2 2 5 2 4 3" xfId="25412"/>
    <cellStyle name="Style 147 2 2 5 2 5" xfId="25413"/>
    <cellStyle name="Style 147 2 2 5 2 5 2" xfId="25414"/>
    <cellStyle name="Style 147 2 2 5 2 6" xfId="25415"/>
    <cellStyle name="Style 147 2 2 5 3" xfId="25416"/>
    <cellStyle name="Style 147 2 2 5 3 2" xfId="25417"/>
    <cellStyle name="Style 147 2 2 5 3 2 2" xfId="25418"/>
    <cellStyle name="Style 147 2 2 5 3 2 2 2" xfId="25419"/>
    <cellStyle name="Style 147 2 2 5 3 2 2 2 2" xfId="25420"/>
    <cellStyle name="Style 147 2 2 5 3 2 2 3" xfId="25421"/>
    <cellStyle name="Style 147 2 2 5 3 2 3" xfId="25422"/>
    <cellStyle name="Style 147 2 2 5 3 2 3 2" xfId="25423"/>
    <cellStyle name="Style 147 2 2 5 3 3" xfId="25424"/>
    <cellStyle name="Style 147 2 2 5 3 3 2" xfId="25425"/>
    <cellStyle name="Style 147 2 2 5 3 4" xfId="25426"/>
    <cellStyle name="Style 147 2 2 5 4" xfId="25427"/>
    <cellStyle name="Style 147 2 2 5 4 2" xfId="25428"/>
    <cellStyle name="Style 147 2 2 5 4 2 2" xfId="25429"/>
    <cellStyle name="Style 147 2 2 5 4 2 2 2" xfId="25430"/>
    <cellStyle name="Style 147 2 2 5 4 2 3" xfId="25431"/>
    <cellStyle name="Style 147 2 2 5 4 3" xfId="25432"/>
    <cellStyle name="Style 147 2 2 5 4 3 2" xfId="25433"/>
    <cellStyle name="Style 147 2 2 5 5" xfId="25434"/>
    <cellStyle name="Style 147 2 2 5 5 2" xfId="25435"/>
    <cellStyle name="Style 147 2 2 5 6" xfId="25436"/>
    <cellStyle name="Style 147 2 2 6" xfId="25437"/>
    <cellStyle name="Style 147 2 2 6 2" xfId="25438"/>
    <cellStyle name="Style 147 2 2 7" xfId="25439"/>
    <cellStyle name="Style 147 2 2 8" xfId="25440"/>
    <cellStyle name="Style 147 2 2 9" xfId="25441"/>
    <cellStyle name="Style 147 2 2 9 2" xfId="25442"/>
    <cellStyle name="Style 147 2 2 9 2 2" xfId="25443"/>
    <cellStyle name="Style 147 2 2 9 2 2 2" xfId="25444"/>
    <cellStyle name="Style 147 2 2 9 2 3" xfId="25445"/>
    <cellStyle name="Style 147 2 2 9 3" xfId="25446"/>
    <cellStyle name="Style 147 2 2 9 3 2" xfId="25447"/>
    <cellStyle name="Style 147 2 3" xfId="25448"/>
    <cellStyle name="Style 147 2 3 2" xfId="25449"/>
    <cellStyle name="Style 147 2 4" xfId="25450"/>
    <cellStyle name="Style 147 2 4 2" xfId="25451"/>
    <cellStyle name="Style 147 2 5" xfId="25452"/>
    <cellStyle name="Style 147 2 5 2" xfId="25453"/>
    <cellStyle name="Style 147 2 6" xfId="25454"/>
    <cellStyle name="Style 147 2 6 2" xfId="25455"/>
    <cellStyle name="Style 147 3" xfId="25456"/>
    <cellStyle name="Style 147 3 2" xfId="25457"/>
    <cellStyle name="Style 147 3 3" xfId="25458"/>
    <cellStyle name="Style 147 3 3 2" xfId="25459"/>
    <cellStyle name="Style 147 3 4" xfId="25460"/>
    <cellStyle name="Style 147 3 5" xfId="25461"/>
    <cellStyle name="Style 147 3 6" xfId="25462"/>
    <cellStyle name="Style 147 3 7" xfId="25463"/>
    <cellStyle name="Style 147 3 8" xfId="25464"/>
    <cellStyle name="Style 148" xfId="25465"/>
    <cellStyle name="Style 148 2" xfId="25466"/>
    <cellStyle name="Style 148 2 2" xfId="25467"/>
    <cellStyle name="Style 148 2 2 10" xfId="25468"/>
    <cellStyle name="Style 148 2 2 2" xfId="25469"/>
    <cellStyle name="Style 148 2 2 2 2" xfId="25470"/>
    <cellStyle name="Style 148 2 2 2 2 2" xfId="25471"/>
    <cellStyle name="Style 148 2 2 2 2 3" xfId="25472"/>
    <cellStyle name="Style 148 2 2 2 2 4" xfId="25473"/>
    <cellStyle name="Style 148 2 2 2 3" xfId="25474"/>
    <cellStyle name="Style 148 2 2 2 3 2" xfId="25475"/>
    <cellStyle name="Style 148 2 2 2 4" xfId="25476"/>
    <cellStyle name="Style 148 2 2 2 4 2" xfId="25477"/>
    <cellStyle name="Style 148 2 2 2 5" xfId="25478"/>
    <cellStyle name="Style 148 2 2 2 5 2" xfId="25479"/>
    <cellStyle name="Style 148 2 2 2 6" xfId="25480"/>
    <cellStyle name="Style 148 2 2 2 7" xfId="25481"/>
    <cellStyle name="Style 148 2 2 3" xfId="25482"/>
    <cellStyle name="Style 148 2 2 3 2" xfId="25483"/>
    <cellStyle name="Style 148 2 2 4" xfId="25484"/>
    <cellStyle name="Style 148 2 2 4 2" xfId="25485"/>
    <cellStyle name="Style 148 2 2 5" xfId="25486"/>
    <cellStyle name="Style 148 2 2 5 2" xfId="25487"/>
    <cellStyle name="Style 148 2 2 5 2 2" xfId="25488"/>
    <cellStyle name="Style 148 2 2 5 2 2 2" xfId="25489"/>
    <cellStyle name="Style 148 2 2 5 2 2 2 2" xfId="25490"/>
    <cellStyle name="Style 148 2 2 5 2 2 2 2 2" xfId="25491"/>
    <cellStyle name="Style 148 2 2 5 2 2 2 2 2 2" xfId="25492"/>
    <cellStyle name="Style 148 2 2 5 2 2 2 2 3" xfId="25493"/>
    <cellStyle name="Style 148 2 2 5 2 2 2 3" xfId="25494"/>
    <cellStyle name="Style 148 2 2 5 2 2 2 3 2" xfId="25495"/>
    <cellStyle name="Style 148 2 2 5 2 2 3" xfId="25496"/>
    <cellStyle name="Style 148 2 2 5 2 2 3 2" xfId="25497"/>
    <cellStyle name="Style 148 2 2 5 2 2 4" xfId="25498"/>
    <cellStyle name="Style 148 2 2 5 2 3" xfId="25499"/>
    <cellStyle name="Style 148 2 2 5 2 4" xfId="25500"/>
    <cellStyle name="Style 148 2 2 5 2 4 2" xfId="25501"/>
    <cellStyle name="Style 148 2 2 5 2 4 2 2" xfId="25502"/>
    <cellStyle name="Style 148 2 2 5 2 4 3" xfId="25503"/>
    <cellStyle name="Style 148 2 2 5 2 5" xfId="25504"/>
    <cellStyle name="Style 148 2 2 5 2 5 2" xfId="25505"/>
    <cellStyle name="Style 148 2 2 5 2 6" xfId="25506"/>
    <cellStyle name="Style 148 2 2 5 3" xfId="25507"/>
    <cellStyle name="Style 148 2 2 5 3 2" xfId="25508"/>
    <cellStyle name="Style 148 2 2 5 3 2 2" xfId="25509"/>
    <cellStyle name="Style 148 2 2 5 3 2 2 2" xfId="25510"/>
    <cellStyle name="Style 148 2 2 5 3 2 2 2 2" xfId="25511"/>
    <cellStyle name="Style 148 2 2 5 3 2 2 3" xfId="25512"/>
    <cellStyle name="Style 148 2 2 5 3 2 3" xfId="25513"/>
    <cellStyle name="Style 148 2 2 5 3 2 3 2" xfId="25514"/>
    <cellStyle name="Style 148 2 2 5 3 3" xfId="25515"/>
    <cellStyle name="Style 148 2 2 5 3 3 2" xfId="25516"/>
    <cellStyle name="Style 148 2 2 5 3 4" xfId="25517"/>
    <cellStyle name="Style 148 2 2 5 4" xfId="25518"/>
    <cellStyle name="Style 148 2 2 5 4 2" xfId="25519"/>
    <cellStyle name="Style 148 2 2 5 4 2 2" xfId="25520"/>
    <cellStyle name="Style 148 2 2 5 4 2 2 2" xfId="25521"/>
    <cellStyle name="Style 148 2 2 5 4 2 3" xfId="25522"/>
    <cellStyle name="Style 148 2 2 5 4 3" xfId="25523"/>
    <cellStyle name="Style 148 2 2 5 4 3 2" xfId="25524"/>
    <cellStyle name="Style 148 2 2 5 5" xfId="25525"/>
    <cellStyle name="Style 148 2 2 5 5 2" xfId="25526"/>
    <cellStyle name="Style 148 2 2 5 6" xfId="25527"/>
    <cellStyle name="Style 148 2 2 6" xfId="25528"/>
    <cellStyle name="Style 148 2 2 6 2" xfId="25529"/>
    <cellStyle name="Style 148 2 2 7" xfId="25530"/>
    <cellStyle name="Style 148 2 2 8" xfId="25531"/>
    <cellStyle name="Style 148 2 2 9" xfId="25532"/>
    <cellStyle name="Style 148 2 2 9 2" xfId="25533"/>
    <cellStyle name="Style 148 2 2 9 2 2" xfId="25534"/>
    <cellStyle name="Style 148 2 2 9 2 2 2" xfId="25535"/>
    <cellStyle name="Style 148 2 2 9 2 3" xfId="25536"/>
    <cellStyle name="Style 148 2 2 9 3" xfId="25537"/>
    <cellStyle name="Style 148 2 2 9 3 2" xfId="25538"/>
    <cellStyle name="Style 148 2 3" xfId="25539"/>
    <cellStyle name="Style 148 2 3 2" xfId="25540"/>
    <cellStyle name="Style 148 2 4" xfId="25541"/>
    <cellStyle name="Style 148 2 4 2" xfId="25542"/>
    <cellStyle name="Style 148 2 5" xfId="25543"/>
    <cellStyle name="Style 148 2 5 2" xfId="25544"/>
    <cellStyle name="Style 148 2 6" xfId="25545"/>
    <cellStyle name="Style 148 2 6 2" xfId="25546"/>
    <cellStyle name="Style 148 3" xfId="25547"/>
    <cellStyle name="Style 148 3 2" xfId="25548"/>
    <cellStyle name="Style 148 3 3" xfId="25549"/>
    <cellStyle name="Style 148 3 3 2" xfId="25550"/>
    <cellStyle name="Style 148 3 4" xfId="25551"/>
    <cellStyle name="Style 148 3 5" xfId="25552"/>
    <cellStyle name="Style 148 3 6" xfId="25553"/>
    <cellStyle name="Style 148 3 7" xfId="25554"/>
    <cellStyle name="Style 148 3 8" xfId="25555"/>
    <cellStyle name="Style 149" xfId="25556"/>
    <cellStyle name="Style 149 2" xfId="25557"/>
    <cellStyle name="Style 149 2 2" xfId="25558"/>
    <cellStyle name="Style 149 2 3" xfId="25559"/>
    <cellStyle name="Style 149 2 3 2" xfId="25560"/>
    <cellStyle name="Style 149 2 4" xfId="25561"/>
    <cellStyle name="Style 149 2 5" xfId="25562"/>
    <cellStyle name="Style 149 2 6" xfId="25563"/>
    <cellStyle name="Style 149 2 7" xfId="25564"/>
    <cellStyle name="Style 149 2 8" xfId="25565"/>
    <cellStyle name="Style 150" xfId="25566"/>
    <cellStyle name="Style 150 2" xfId="25567"/>
    <cellStyle name="Style 150 2 2" xfId="25568"/>
    <cellStyle name="Style 150 2 3" xfId="25569"/>
    <cellStyle name="Style 150 2 3 2" xfId="25570"/>
    <cellStyle name="Style 150 2 4" xfId="25571"/>
    <cellStyle name="Style 150 2 5" xfId="25572"/>
    <cellStyle name="Style 150 2 6" xfId="25573"/>
    <cellStyle name="Style 150 2 7" xfId="25574"/>
    <cellStyle name="Style 150 2 8" xfId="25575"/>
    <cellStyle name="Style 151" xfId="25576"/>
    <cellStyle name="Style 151 2" xfId="25577"/>
    <cellStyle name="Style 151 2 2" xfId="25578"/>
    <cellStyle name="Style 151 2 3" xfId="25579"/>
    <cellStyle name="Style 151 2 3 2" xfId="25580"/>
    <cellStyle name="Style 151 2 4" xfId="25581"/>
    <cellStyle name="Style 151 2 5" xfId="25582"/>
    <cellStyle name="Style 151 2 6" xfId="25583"/>
    <cellStyle name="Style 151 2 7" xfId="25584"/>
    <cellStyle name="Style 151 2 8" xfId="25585"/>
    <cellStyle name="Style 152" xfId="25586"/>
    <cellStyle name="Style 152 2" xfId="25587"/>
    <cellStyle name="Style 152 2 2" xfId="25588"/>
    <cellStyle name="Style 152 2 3" xfId="25589"/>
    <cellStyle name="Style 152 2 3 2" xfId="25590"/>
    <cellStyle name="Style 152 2 4" xfId="25591"/>
    <cellStyle name="Style 152 2 5" xfId="25592"/>
    <cellStyle name="Style 152 2 6" xfId="25593"/>
    <cellStyle name="Style 152 2 7" xfId="25594"/>
    <cellStyle name="Style 152 2 8" xfId="25595"/>
    <cellStyle name="Style 153" xfId="25596"/>
    <cellStyle name="Style 153 2" xfId="25597"/>
    <cellStyle name="Style 153 2 2" xfId="25598"/>
    <cellStyle name="Style 153 2 2 2" xfId="25599"/>
    <cellStyle name="Style 153 2 3" xfId="25600"/>
    <cellStyle name="Style 153 2 3 2" xfId="25601"/>
    <cellStyle name="Style 153 2 4" xfId="25602"/>
    <cellStyle name="Style 153 2 5" xfId="25603"/>
    <cellStyle name="Style 153 2 6" xfId="25604"/>
    <cellStyle name="Style 153 2 7" xfId="25605"/>
    <cellStyle name="Style 153 2 8" xfId="25606"/>
    <cellStyle name="Style 153 3" xfId="25607"/>
    <cellStyle name="Style 154" xfId="25608"/>
    <cellStyle name="Style 154 2" xfId="25609"/>
    <cellStyle name="Style 154 2 2" xfId="25610"/>
    <cellStyle name="Style 154 2 3" xfId="25611"/>
    <cellStyle name="Style 154 2 3 2" xfId="25612"/>
    <cellStyle name="Style 154 2 4" xfId="25613"/>
    <cellStyle name="Style 154 2 5" xfId="25614"/>
    <cellStyle name="Style 154 2 6" xfId="25615"/>
    <cellStyle name="Style 154 2 7" xfId="25616"/>
    <cellStyle name="Style 154 2 8" xfId="25617"/>
    <cellStyle name="Style 155" xfId="25618"/>
    <cellStyle name="Style 155 2" xfId="25619"/>
    <cellStyle name="Style 155 2 2" xfId="25620"/>
    <cellStyle name="Style 155 2 3" xfId="25621"/>
    <cellStyle name="Style 155 2 3 2" xfId="25622"/>
    <cellStyle name="Style 155 2 4" xfId="25623"/>
    <cellStyle name="Style 155 2 5" xfId="25624"/>
    <cellStyle name="Style 155 2 6" xfId="25625"/>
    <cellStyle name="Style 155 2 7" xfId="25626"/>
    <cellStyle name="Style 155 2 8" xfId="25627"/>
    <cellStyle name="Style 156" xfId="25628"/>
    <cellStyle name="Style 156 2" xfId="25629"/>
    <cellStyle name="Style 156 2 2" xfId="25630"/>
    <cellStyle name="Style 156 2 2 2" xfId="25631"/>
    <cellStyle name="Style 156 2 3" xfId="25632"/>
    <cellStyle name="Style 156 2 3 2" xfId="25633"/>
    <cellStyle name="Style 156 2 4" xfId="25634"/>
    <cellStyle name="Style 156 2 5" xfId="25635"/>
    <cellStyle name="Style 156 2 6" xfId="25636"/>
    <cellStyle name="Style 156 2 7" xfId="25637"/>
    <cellStyle name="Style 156 2 8" xfId="25638"/>
    <cellStyle name="Style 156 3" xfId="25639"/>
    <cellStyle name="Style 157" xfId="25640"/>
    <cellStyle name="Style 157 2" xfId="25641"/>
    <cellStyle name="Style 157 2 2" xfId="25642"/>
    <cellStyle name="Style 157 2 2 2" xfId="25643"/>
    <cellStyle name="Style 157 2 2 2 2" xfId="25644"/>
    <cellStyle name="Style 157 2 2 2 2 2" xfId="25645"/>
    <cellStyle name="Style 157 2 2 2 2 3" xfId="25646"/>
    <cellStyle name="Style 157 2 2 2 2 4" xfId="25647"/>
    <cellStyle name="Style 157 2 2 2 3" xfId="25648"/>
    <cellStyle name="Style 157 2 2 2 4" xfId="25649"/>
    <cellStyle name="Style 157 2 2 2 5" xfId="25650"/>
    <cellStyle name="Style 157 2 2 2 6" xfId="25651"/>
    <cellStyle name="Style 157 2 2 2 7" xfId="25652"/>
    <cellStyle name="Style 157 2 2 3" xfId="25653"/>
    <cellStyle name="Style 157 2 2 3 2" xfId="25654"/>
    <cellStyle name="Style 157 2 2 4" xfId="25655"/>
    <cellStyle name="Style 157 2 2 4 2" xfId="25656"/>
    <cellStyle name="Style 157 2 2 5" xfId="25657"/>
    <cellStyle name="Style 157 2 2 5 2" xfId="25658"/>
    <cellStyle name="Style 157 2 2 5 2 2" xfId="25659"/>
    <cellStyle name="Style 157 2 2 5 2 2 2" xfId="25660"/>
    <cellStyle name="Style 157 2 2 5 2 2 2 2" xfId="25661"/>
    <cellStyle name="Style 157 2 2 5 2 2 2 2 2" xfId="25662"/>
    <cellStyle name="Style 157 2 2 5 2 2 2 2 2 2" xfId="25663"/>
    <cellStyle name="Style 157 2 2 5 2 2 2 2 3" xfId="25664"/>
    <cellStyle name="Style 157 2 2 5 2 2 2 3" xfId="25665"/>
    <cellStyle name="Style 157 2 2 5 2 2 2 3 2" xfId="25666"/>
    <cellStyle name="Style 157 2 2 5 2 2 3" xfId="25667"/>
    <cellStyle name="Style 157 2 2 5 2 2 3 2" xfId="25668"/>
    <cellStyle name="Style 157 2 2 5 2 2 4" xfId="25669"/>
    <cellStyle name="Style 157 2 2 5 2 3" xfId="25670"/>
    <cellStyle name="Style 157 2 2 5 2 4" xfId="25671"/>
    <cellStyle name="Style 157 2 2 5 2 4 2" xfId="25672"/>
    <cellStyle name="Style 157 2 2 5 2 4 2 2" xfId="25673"/>
    <cellStyle name="Style 157 2 2 5 2 4 3" xfId="25674"/>
    <cellStyle name="Style 157 2 2 5 2 5" xfId="25675"/>
    <cellStyle name="Style 157 2 2 5 2 5 2" xfId="25676"/>
    <cellStyle name="Style 157 2 2 5 2 6" xfId="25677"/>
    <cellStyle name="Style 157 2 2 5 3" xfId="25678"/>
    <cellStyle name="Style 157 2 2 5 3 2" xfId="25679"/>
    <cellStyle name="Style 157 2 2 5 3 2 2" xfId="25680"/>
    <cellStyle name="Style 157 2 2 5 3 2 2 2" xfId="25681"/>
    <cellStyle name="Style 157 2 2 5 3 2 2 2 2" xfId="25682"/>
    <cellStyle name="Style 157 2 2 5 3 2 2 3" xfId="25683"/>
    <cellStyle name="Style 157 2 2 5 3 2 3" xfId="25684"/>
    <cellStyle name="Style 157 2 2 5 3 2 3 2" xfId="25685"/>
    <cellStyle name="Style 157 2 2 5 3 3" xfId="25686"/>
    <cellStyle name="Style 157 2 2 5 3 3 2" xfId="25687"/>
    <cellStyle name="Style 157 2 2 5 3 4" xfId="25688"/>
    <cellStyle name="Style 157 2 2 5 4" xfId="25689"/>
    <cellStyle name="Style 157 2 2 5 4 2" xfId="25690"/>
    <cellStyle name="Style 157 2 2 5 4 2 2" xfId="25691"/>
    <cellStyle name="Style 157 2 2 5 4 2 2 2" xfId="25692"/>
    <cellStyle name="Style 157 2 2 5 4 2 3" xfId="25693"/>
    <cellStyle name="Style 157 2 2 5 4 3" xfId="25694"/>
    <cellStyle name="Style 157 2 2 5 4 3 2" xfId="25695"/>
    <cellStyle name="Style 157 2 2 5 5" xfId="25696"/>
    <cellStyle name="Style 157 2 2 5 5 2" xfId="25697"/>
    <cellStyle name="Style 157 2 2 5 6" xfId="25698"/>
    <cellStyle name="Style 157 2 2 6" xfId="25699"/>
    <cellStyle name="Style 157 2 2 6 2" xfId="25700"/>
    <cellStyle name="Style 157 2 2 7" xfId="25701"/>
    <cellStyle name="Style 157 2 2 8" xfId="25702"/>
    <cellStyle name="Style 157 2 2 8 2" xfId="25703"/>
    <cellStyle name="Style 157 2 2 8 2 2" xfId="25704"/>
    <cellStyle name="Style 157 2 2 8 2 2 2" xfId="25705"/>
    <cellStyle name="Style 157 2 2 8 2 3" xfId="25706"/>
    <cellStyle name="Style 157 2 2 8 3" xfId="25707"/>
    <cellStyle name="Style 157 2 2 8 3 2" xfId="25708"/>
    <cellStyle name="Style 157 2 2 9" xfId="25709"/>
    <cellStyle name="Style 157 2 3" xfId="25710"/>
    <cellStyle name="Style 157 2 4" xfId="25711"/>
    <cellStyle name="Style 157 2 5" xfId="25712"/>
    <cellStyle name="Style 157 2 6" xfId="25713"/>
    <cellStyle name="Style 157 2 6 2" xfId="25714"/>
    <cellStyle name="Style 157 3" xfId="25715"/>
    <cellStyle name="Style 157 3 2" xfId="25716"/>
    <cellStyle name="Style 157 3 2 2" xfId="25717"/>
    <cellStyle name="Style 157 3 3" xfId="25718"/>
    <cellStyle name="Style 157 3 3 2" xfId="25719"/>
    <cellStyle name="Style 157 3 4" xfId="25720"/>
    <cellStyle name="Style 157 3 5" xfId="25721"/>
    <cellStyle name="Style 157 3 6" xfId="25722"/>
    <cellStyle name="Style 157 3 7" xfId="25723"/>
    <cellStyle name="Style 157 3 8" xfId="25724"/>
    <cellStyle name="Style 157 4" xfId="25725"/>
    <cellStyle name="Style 158" xfId="25726"/>
    <cellStyle name="Style 158 2" xfId="25727"/>
    <cellStyle name="Style 158 2 2" xfId="25728"/>
    <cellStyle name="Style 158 2 2 2" xfId="25729"/>
    <cellStyle name="Style 158 2 2 2 2" xfId="25730"/>
    <cellStyle name="Style 158 2 2 2 2 2" xfId="25731"/>
    <cellStyle name="Style 158 2 2 2 2 3" xfId="25732"/>
    <cellStyle name="Style 158 2 2 2 2 4" xfId="25733"/>
    <cellStyle name="Style 158 2 2 2 3" xfId="25734"/>
    <cellStyle name="Style 158 2 2 2 4" xfId="25735"/>
    <cellStyle name="Style 158 2 2 2 5" xfId="25736"/>
    <cellStyle name="Style 158 2 2 2 6" xfId="25737"/>
    <cellStyle name="Style 158 2 2 2 7" xfId="25738"/>
    <cellStyle name="Style 158 2 2 3" xfId="25739"/>
    <cellStyle name="Style 158 2 2 3 2" xfId="25740"/>
    <cellStyle name="Style 158 2 2 4" xfId="25741"/>
    <cellStyle name="Style 158 2 2 4 2" xfId="25742"/>
    <cellStyle name="Style 158 2 2 5" xfId="25743"/>
    <cellStyle name="Style 158 2 2 5 2" xfId="25744"/>
    <cellStyle name="Style 158 2 2 5 2 2" xfId="25745"/>
    <cellStyle name="Style 158 2 2 5 2 2 2" xfId="25746"/>
    <cellStyle name="Style 158 2 2 5 2 2 2 2" xfId="25747"/>
    <cellStyle name="Style 158 2 2 5 2 2 2 2 2" xfId="25748"/>
    <cellStyle name="Style 158 2 2 5 2 2 2 2 2 2" xfId="25749"/>
    <cellStyle name="Style 158 2 2 5 2 2 2 2 3" xfId="25750"/>
    <cellStyle name="Style 158 2 2 5 2 2 2 3" xfId="25751"/>
    <cellStyle name="Style 158 2 2 5 2 2 2 3 2" xfId="25752"/>
    <cellStyle name="Style 158 2 2 5 2 2 3" xfId="25753"/>
    <cellStyle name="Style 158 2 2 5 2 2 3 2" xfId="25754"/>
    <cellStyle name="Style 158 2 2 5 2 2 4" xfId="25755"/>
    <cellStyle name="Style 158 2 2 5 2 3" xfId="25756"/>
    <cellStyle name="Style 158 2 2 5 2 4" xfId="25757"/>
    <cellStyle name="Style 158 2 2 5 2 4 2" xfId="25758"/>
    <cellStyle name="Style 158 2 2 5 2 4 2 2" xfId="25759"/>
    <cellStyle name="Style 158 2 2 5 2 4 3" xfId="25760"/>
    <cellStyle name="Style 158 2 2 5 2 5" xfId="25761"/>
    <cellStyle name="Style 158 2 2 5 2 5 2" xfId="25762"/>
    <cellStyle name="Style 158 2 2 5 2 6" xfId="25763"/>
    <cellStyle name="Style 158 2 2 5 3" xfId="25764"/>
    <cellStyle name="Style 158 2 2 5 3 2" xfId="25765"/>
    <cellStyle name="Style 158 2 2 5 3 2 2" xfId="25766"/>
    <cellStyle name="Style 158 2 2 5 3 2 2 2" xfId="25767"/>
    <cellStyle name="Style 158 2 2 5 3 2 2 2 2" xfId="25768"/>
    <cellStyle name="Style 158 2 2 5 3 2 2 3" xfId="25769"/>
    <cellStyle name="Style 158 2 2 5 3 2 3" xfId="25770"/>
    <cellStyle name="Style 158 2 2 5 3 2 3 2" xfId="25771"/>
    <cellStyle name="Style 158 2 2 5 3 3" xfId="25772"/>
    <cellStyle name="Style 158 2 2 5 3 3 2" xfId="25773"/>
    <cellStyle name="Style 158 2 2 5 3 4" xfId="25774"/>
    <cellStyle name="Style 158 2 2 5 4" xfId="25775"/>
    <cellStyle name="Style 158 2 2 5 4 2" xfId="25776"/>
    <cellStyle name="Style 158 2 2 5 4 2 2" xfId="25777"/>
    <cellStyle name="Style 158 2 2 5 4 2 2 2" xfId="25778"/>
    <cellStyle name="Style 158 2 2 5 4 2 3" xfId="25779"/>
    <cellStyle name="Style 158 2 2 5 4 3" xfId="25780"/>
    <cellStyle name="Style 158 2 2 5 4 3 2" xfId="25781"/>
    <cellStyle name="Style 158 2 2 5 5" xfId="25782"/>
    <cellStyle name="Style 158 2 2 5 5 2" xfId="25783"/>
    <cellStyle name="Style 158 2 2 5 6" xfId="25784"/>
    <cellStyle name="Style 158 2 2 6" xfId="25785"/>
    <cellStyle name="Style 158 2 2 6 2" xfId="25786"/>
    <cellStyle name="Style 158 2 2 7" xfId="25787"/>
    <cellStyle name="Style 158 2 2 8" xfId="25788"/>
    <cellStyle name="Style 158 2 2 8 2" xfId="25789"/>
    <cellStyle name="Style 158 2 2 8 2 2" xfId="25790"/>
    <cellStyle name="Style 158 2 2 8 2 2 2" xfId="25791"/>
    <cellStyle name="Style 158 2 2 8 2 3" xfId="25792"/>
    <cellStyle name="Style 158 2 2 8 3" xfId="25793"/>
    <cellStyle name="Style 158 2 2 8 3 2" xfId="25794"/>
    <cellStyle name="Style 158 2 2 9" xfId="25795"/>
    <cellStyle name="Style 158 2 3" xfId="25796"/>
    <cellStyle name="Style 158 2 4" xfId="25797"/>
    <cellStyle name="Style 158 2 5" xfId="25798"/>
    <cellStyle name="Style 158 2 6" xfId="25799"/>
    <cellStyle name="Style 158 2 6 2" xfId="25800"/>
    <cellStyle name="Style 158 3" xfId="25801"/>
    <cellStyle name="Style 158 3 2" xfId="25802"/>
    <cellStyle name="Style 158 3 2 2" xfId="25803"/>
    <cellStyle name="Style 158 3 3" xfId="25804"/>
    <cellStyle name="Style 158 3 3 2" xfId="25805"/>
    <cellStyle name="Style 158 3 4" xfId="25806"/>
    <cellStyle name="Style 158 3 5" xfId="25807"/>
    <cellStyle name="Style 158 3 6" xfId="25808"/>
    <cellStyle name="Style 158 3 7" xfId="25809"/>
    <cellStyle name="Style 158 3 8" xfId="25810"/>
    <cellStyle name="Style 158 4" xfId="25811"/>
    <cellStyle name="Style 159" xfId="25812"/>
    <cellStyle name="Style 159 2" xfId="25813"/>
    <cellStyle name="Style 159 2 2" xfId="25814"/>
    <cellStyle name="Style 159 2 2 2" xfId="25815"/>
    <cellStyle name="Style 159 2 2 2 2" xfId="25816"/>
    <cellStyle name="Style 159 2 2 2 2 2" xfId="25817"/>
    <cellStyle name="Style 159 2 2 2 2 3" xfId="25818"/>
    <cellStyle name="Style 159 2 2 2 2 4" xfId="25819"/>
    <cellStyle name="Style 159 2 2 2 3" xfId="25820"/>
    <cellStyle name="Style 159 2 2 2 4" xfId="25821"/>
    <cellStyle name="Style 159 2 2 2 5" xfId="25822"/>
    <cellStyle name="Style 159 2 2 2 6" xfId="25823"/>
    <cellStyle name="Style 159 2 2 2 7" xfId="25824"/>
    <cellStyle name="Style 159 2 2 3" xfId="25825"/>
    <cellStyle name="Style 159 2 2 3 2" xfId="25826"/>
    <cellStyle name="Style 159 2 2 4" xfId="25827"/>
    <cellStyle name="Style 159 2 2 4 2" xfId="25828"/>
    <cellStyle name="Style 159 2 2 5" xfId="25829"/>
    <cellStyle name="Style 159 2 2 5 2" xfId="25830"/>
    <cellStyle name="Style 159 2 2 5 2 2" xfId="25831"/>
    <cellStyle name="Style 159 2 2 5 2 2 2" xfId="25832"/>
    <cellStyle name="Style 159 2 2 5 2 2 2 2" xfId="25833"/>
    <cellStyle name="Style 159 2 2 5 2 2 2 2 2" xfId="25834"/>
    <cellStyle name="Style 159 2 2 5 2 2 2 2 2 2" xfId="25835"/>
    <cellStyle name="Style 159 2 2 5 2 2 2 2 3" xfId="25836"/>
    <cellStyle name="Style 159 2 2 5 2 2 2 3" xfId="25837"/>
    <cellStyle name="Style 159 2 2 5 2 2 2 3 2" xfId="25838"/>
    <cellStyle name="Style 159 2 2 5 2 2 3" xfId="25839"/>
    <cellStyle name="Style 159 2 2 5 2 2 3 2" xfId="25840"/>
    <cellStyle name="Style 159 2 2 5 2 2 4" xfId="25841"/>
    <cellStyle name="Style 159 2 2 5 2 3" xfId="25842"/>
    <cellStyle name="Style 159 2 2 5 2 4" xfId="25843"/>
    <cellStyle name="Style 159 2 2 5 2 4 2" xfId="25844"/>
    <cellStyle name="Style 159 2 2 5 2 4 2 2" xfId="25845"/>
    <cellStyle name="Style 159 2 2 5 2 4 3" xfId="25846"/>
    <cellStyle name="Style 159 2 2 5 2 5" xfId="25847"/>
    <cellStyle name="Style 159 2 2 5 2 5 2" xfId="25848"/>
    <cellStyle name="Style 159 2 2 5 2 6" xfId="25849"/>
    <cellStyle name="Style 159 2 2 5 3" xfId="25850"/>
    <cellStyle name="Style 159 2 2 5 3 2" xfId="25851"/>
    <cellStyle name="Style 159 2 2 5 3 2 2" xfId="25852"/>
    <cellStyle name="Style 159 2 2 5 3 2 2 2" xfId="25853"/>
    <cellStyle name="Style 159 2 2 5 3 2 2 2 2" xfId="25854"/>
    <cellStyle name="Style 159 2 2 5 3 2 2 3" xfId="25855"/>
    <cellStyle name="Style 159 2 2 5 3 2 3" xfId="25856"/>
    <cellStyle name="Style 159 2 2 5 3 2 3 2" xfId="25857"/>
    <cellStyle name="Style 159 2 2 5 3 3" xfId="25858"/>
    <cellStyle name="Style 159 2 2 5 3 3 2" xfId="25859"/>
    <cellStyle name="Style 159 2 2 5 3 4" xfId="25860"/>
    <cellStyle name="Style 159 2 2 5 4" xfId="25861"/>
    <cellStyle name="Style 159 2 2 5 4 2" xfId="25862"/>
    <cellStyle name="Style 159 2 2 5 4 2 2" xfId="25863"/>
    <cellStyle name="Style 159 2 2 5 4 2 2 2" xfId="25864"/>
    <cellStyle name="Style 159 2 2 5 4 2 3" xfId="25865"/>
    <cellStyle name="Style 159 2 2 5 4 3" xfId="25866"/>
    <cellStyle name="Style 159 2 2 5 4 3 2" xfId="25867"/>
    <cellStyle name="Style 159 2 2 5 5" xfId="25868"/>
    <cellStyle name="Style 159 2 2 5 5 2" xfId="25869"/>
    <cellStyle name="Style 159 2 2 5 6" xfId="25870"/>
    <cellStyle name="Style 159 2 2 6" xfId="25871"/>
    <cellStyle name="Style 159 2 2 6 2" xfId="25872"/>
    <cellStyle name="Style 159 2 2 7" xfId="25873"/>
    <cellStyle name="Style 159 2 2 8" xfId="25874"/>
    <cellStyle name="Style 159 2 2 8 2" xfId="25875"/>
    <cellStyle name="Style 159 2 2 8 2 2" xfId="25876"/>
    <cellStyle name="Style 159 2 2 8 2 2 2" xfId="25877"/>
    <cellStyle name="Style 159 2 2 8 2 3" xfId="25878"/>
    <cellStyle name="Style 159 2 2 8 3" xfId="25879"/>
    <cellStyle name="Style 159 2 2 8 3 2" xfId="25880"/>
    <cellStyle name="Style 159 2 2 9" xfId="25881"/>
    <cellStyle name="Style 159 2 3" xfId="25882"/>
    <cellStyle name="Style 159 2 4" xfId="25883"/>
    <cellStyle name="Style 159 2 5" xfId="25884"/>
    <cellStyle name="Style 159 2 6" xfId="25885"/>
    <cellStyle name="Style 159 2 6 2" xfId="25886"/>
    <cellStyle name="Style 159 3" xfId="25887"/>
    <cellStyle name="Style 159 3 2" xfId="25888"/>
    <cellStyle name="Style 159 3 3" xfId="25889"/>
    <cellStyle name="Style 159 3 3 2" xfId="25890"/>
    <cellStyle name="Style 159 3 4" xfId="25891"/>
    <cellStyle name="Style 159 3 5" xfId="25892"/>
    <cellStyle name="Style 159 3 6" xfId="25893"/>
    <cellStyle name="Style 159 3 7" xfId="25894"/>
    <cellStyle name="Style 159 3 8" xfId="25895"/>
    <cellStyle name="Style 160" xfId="25896"/>
    <cellStyle name="Style 160 2" xfId="25897"/>
    <cellStyle name="Style 160 2 2" xfId="25898"/>
    <cellStyle name="Style 160 2 2 10" xfId="25899"/>
    <cellStyle name="Style 160 2 2 2" xfId="25900"/>
    <cellStyle name="Style 160 2 2 2 2" xfId="25901"/>
    <cellStyle name="Style 160 2 2 2 2 2" xfId="25902"/>
    <cellStyle name="Style 160 2 2 2 2 3" xfId="25903"/>
    <cellStyle name="Style 160 2 2 2 2 4" xfId="25904"/>
    <cellStyle name="Style 160 2 2 2 3" xfId="25905"/>
    <cellStyle name="Style 160 2 2 2 3 2" xfId="25906"/>
    <cellStyle name="Style 160 2 2 2 4" xfId="25907"/>
    <cellStyle name="Style 160 2 2 2 4 2" xfId="25908"/>
    <cellStyle name="Style 160 2 2 2 5" xfId="25909"/>
    <cellStyle name="Style 160 2 2 2 5 2" xfId="25910"/>
    <cellStyle name="Style 160 2 2 2 6" xfId="25911"/>
    <cellStyle name="Style 160 2 2 2 7" xfId="25912"/>
    <cellStyle name="Style 160 2 2 3" xfId="25913"/>
    <cellStyle name="Style 160 2 2 3 2" xfId="25914"/>
    <cellStyle name="Style 160 2 2 4" xfId="25915"/>
    <cellStyle name="Style 160 2 2 4 2" xfId="25916"/>
    <cellStyle name="Style 160 2 2 5" xfId="25917"/>
    <cellStyle name="Style 160 2 2 5 2" xfId="25918"/>
    <cellStyle name="Style 160 2 2 5 2 2" xfId="25919"/>
    <cellStyle name="Style 160 2 2 5 2 2 2" xfId="25920"/>
    <cellStyle name="Style 160 2 2 5 2 2 2 2" xfId="25921"/>
    <cellStyle name="Style 160 2 2 5 2 2 2 2 2" xfId="25922"/>
    <cellStyle name="Style 160 2 2 5 2 2 2 2 2 2" xfId="25923"/>
    <cellStyle name="Style 160 2 2 5 2 2 2 2 3" xfId="25924"/>
    <cellStyle name="Style 160 2 2 5 2 2 2 3" xfId="25925"/>
    <cellStyle name="Style 160 2 2 5 2 2 2 3 2" xfId="25926"/>
    <cellStyle name="Style 160 2 2 5 2 2 3" xfId="25927"/>
    <cellStyle name="Style 160 2 2 5 2 2 3 2" xfId="25928"/>
    <cellStyle name="Style 160 2 2 5 2 2 4" xfId="25929"/>
    <cellStyle name="Style 160 2 2 5 2 3" xfId="25930"/>
    <cellStyle name="Style 160 2 2 5 2 4" xfId="25931"/>
    <cellStyle name="Style 160 2 2 5 2 4 2" xfId="25932"/>
    <cellStyle name="Style 160 2 2 5 2 4 2 2" xfId="25933"/>
    <cellStyle name="Style 160 2 2 5 2 4 3" xfId="25934"/>
    <cellStyle name="Style 160 2 2 5 2 5" xfId="25935"/>
    <cellStyle name="Style 160 2 2 5 2 5 2" xfId="25936"/>
    <cellStyle name="Style 160 2 2 5 2 6" xfId="25937"/>
    <cellStyle name="Style 160 2 2 5 3" xfId="25938"/>
    <cellStyle name="Style 160 2 2 5 3 2" xfId="25939"/>
    <cellStyle name="Style 160 2 2 5 3 2 2" xfId="25940"/>
    <cellStyle name="Style 160 2 2 5 3 2 2 2" xfId="25941"/>
    <cellStyle name="Style 160 2 2 5 3 2 2 2 2" xfId="25942"/>
    <cellStyle name="Style 160 2 2 5 3 2 2 3" xfId="25943"/>
    <cellStyle name="Style 160 2 2 5 3 2 3" xfId="25944"/>
    <cellStyle name="Style 160 2 2 5 3 2 3 2" xfId="25945"/>
    <cellStyle name="Style 160 2 2 5 3 3" xfId="25946"/>
    <cellStyle name="Style 160 2 2 5 3 3 2" xfId="25947"/>
    <cellStyle name="Style 160 2 2 5 3 4" xfId="25948"/>
    <cellStyle name="Style 160 2 2 5 4" xfId="25949"/>
    <cellStyle name="Style 160 2 2 5 4 2" xfId="25950"/>
    <cellStyle name="Style 160 2 2 5 4 2 2" xfId="25951"/>
    <cellStyle name="Style 160 2 2 5 4 2 2 2" xfId="25952"/>
    <cellStyle name="Style 160 2 2 5 4 2 3" xfId="25953"/>
    <cellStyle name="Style 160 2 2 5 4 3" xfId="25954"/>
    <cellStyle name="Style 160 2 2 5 4 3 2" xfId="25955"/>
    <cellStyle name="Style 160 2 2 5 5" xfId="25956"/>
    <cellStyle name="Style 160 2 2 5 5 2" xfId="25957"/>
    <cellStyle name="Style 160 2 2 5 6" xfId="25958"/>
    <cellStyle name="Style 160 2 2 6" xfId="25959"/>
    <cellStyle name="Style 160 2 2 6 2" xfId="25960"/>
    <cellStyle name="Style 160 2 2 7" xfId="25961"/>
    <cellStyle name="Style 160 2 2 8" xfId="25962"/>
    <cellStyle name="Style 160 2 2 9" xfId="25963"/>
    <cellStyle name="Style 160 2 2 9 2" xfId="25964"/>
    <cellStyle name="Style 160 2 2 9 2 2" xfId="25965"/>
    <cellStyle name="Style 160 2 2 9 2 2 2" xfId="25966"/>
    <cellStyle name="Style 160 2 2 9 2 3" xfId="25967"/>
    <cellStyle name="Style 160 2 2 9 3" xfId="25968"/>
    <cellStyle name="Style 160 2 2 9 3 2" xfId="25969"/>
    <cellStyle name="Style 160 2 3" xfId="25970"/>
    <cellStyle name="Style 160 2 3 2" xfId="25971"/>
    <cellStyle name="Style 160 2 4" xfId="25972"/>
    <cellStyle name="Style 160 2 4 2" xfId="25973"/>
    <cellStyle name="Style 160 2 5" xfId="25974"/>
    <cellStyle name="Style 160 2 5 2" xfId="25975"/>
    <cellStyle name="Style 160 2 6" xfId="25976"/>
    <cellStyle name="Style 160 2 6 2" xfId="25977"/>
    <cellStyle name="Style 160 3" xfId="25978"/>
    <cellStyle name="Style 160 3 2" xfId="25979"/>
    <cellStyle name="Style 160 3 3" xfId="25980"/>
    <cellStyle name="Style 160 3 3 2" xfId="25981"/>
    <cellStyle name="Style 160 3 4" xfId="25982"/>
    <cellStyle name="Style 160 3 5" xfId="25983"/>
    <cellStyle name="Style 160 3 6" xfId="25984"/>
    <cellStyle name="Style 160 3 7" xfId="25985"/>
    <cellStyle name="Style 160 3 8" xfId="25986"/>
    <cellStyle name="Style 161" xfId="25987"/>
    <cellStyle name="Style 161 2" xfId="25988"/>
    <cellStyle name="Style 161 2 2" xfId="25989"/>
    <cellStyle name="Style 161 2 2 2" xfId="25990"/>
    <cellStyle name="Style 161 2 2 2 2" xfId="25991"/>
    <cellStyle name="Style 161 2 2 2 2 2" xfId="25992"/>
    <cellStyle name="Style 161 2 2 2 2 3" xfId="25993"/>
    <cellStyle name="Style 161 2 2 2 2 4" xfId="25994"/>
    <cellStyle name="Style 161 2 2 2 3" xfId="25995"/>
    <cellStyle name="Style 161 2 2 2 4" xfId="25996"/>
    <cellStyle name="Style 161 2 2 2 5" xfId="25997"/>
    <cellStyle name="Style 161 2 2 2 6" xfId="25998"/>
    <cellStyle name="Style 161 2 2 2 7" xfId="25999"/>
    <cellStyle name="Style 161 2 2 3" xfId="26000"/>
    <cellStyle name="Style 161 2 2 3 2" xfId="26001"/>
    <cellStyle name="Style 161 2 2 4" xfId="26002"/>
    <cellStyle name="Style 161 2 2 4 2" xfId="26003"/>
    <cellStyle name="Style 161 2 2 5" xfId="26004"/>
    <cellStyle name="Style 161 2 2 5 2" xfId="26005"/>
    <cellStyle name="Style 161 2 2 5 2 2" xfId="26006"/>
    <cellStyle name="Style 161 2 2 5 2 2 2" xfId="26007"/>
    <cellStyle name="Style 161 2 2 5 2 2 2 2" xfId="26008"/>
    <cellStyle name="Style 161 2 2 5 2 2 2 2 2" xfId="26009"/>
    <cellStyle name="Style 161 2 2 5 2 2 2 2 2 2" xfId="26010"/>
    <cellStyle name="Style 161 2 2 5 2 2 2 2 3" xfId="26011"/>
    <cellStyle name="Style 161 2 2 5 2 2 2 3" xfId="26012"/>
    <cellStyle name="Style 161 2 2 5 2 2 2 3 2" xfId="26013"/>
    <cellStyle name="Style 161 2 2 5 2 2 3" xfId="26014"/>
    <cellStyle name="Style 161 2 2 5 2 2 3 2" xfId="26015"/>
    <cellStyle name="Style 161 2 2 5 2 2 4" xfId="26016"/>
    <cellStyle name="Style 161 2 2 5 2 3" xfId="26017"/>
    <cellStyle name="Style 161 2 2 5 2 4" xfId="26018"/>
    <cellStyle name="Style 161 2 2 5 2 4 2" xfId="26019"/>
    <cellStyle name="Style 161 2 2 5 2 4 2 2" xfId="26020"/>
    <cellStyle name="Style 161 2 2 5 2 4 3" xfId="26021"/>
    <cellStyle name="Style 161 2 2 5 2 5" xfId="26022"/>
    <cellStyle name="Style 161 2 2 5 2 5 2" xfId="26023"/>
    <cellStyle name="Style 161 2 2 5 2 6" xfId="26024"/>
    <cellStyle name="Style 161 2 2 5 3" xfId="26025"/>
    <cellStyle name="Style 161 2 2 5 3 2" xfId="26026"/>
    <cellStyle name="Style 161 2 2 5 3 2 2" xfId="26027"/>
    <cellStyle name="Style 161 2 2 5 3 2 2 2" xfId="26028"/>
    <cellStyle name="Style 161 2 2 5 3 2 2 2 2" xfId="26029"/>
    <cellStyle name="Style 161 2 2 5 3 2 2 3" xfId="26030"/>
    <cellStyle name="Style 161 2 2 5 3 2 3" xfId="26031"/>
    <cellStyle name="Style 161 2 2 5 3 2 3 2" xfId="26032"/>
    <cellStyle name="Style 161 2 2 5 3 3" xfId="26033"/>
    <cellStyle name="Style 161 2 2 5 3 3 2" xfId="26034"/>
    <cellStyle name="Style 161 2 2 5 3 4" xfId="26035"/>
    <cellStyle name="Style 161 2 2 5 4" xfId="26036"/>
    <cellStyle name="Style 161 2 2 5 4 2" xfId="26037"/>
    <cellStyle name="Style 161 2 2 5 4 2 2" xfId="26038"/>
    <cellStyle name="Style 161 2 2 5 4 2 2 2" xfId="26039"/>
    <cellStyle name="Style 161 2 2 5 4 2 3" xfId="26040"/>
    <cellStyle name="Style 161 2 2 5 4 3" xfId="26041"/>
    <cellStyle name="Style 161 2 2 5 4 3 2" xfId="26042"/>
    <cellStyle name="Style 161 2 2 5 5" xfId="26043"/>
    <cellStyle name="Style 161 2 2 5 5 2" xfId="26044"/>
    <cellStyle name="Style 161 2 2 5 6" xfId="26045"/>
    <cellStyle name="Style 161 2 2 6" xfId="26046"/>
    <cellStyle name="Style 161 2 2 6 2" xfId="26047"/>
    <cellStyle name="Style 161 2 2 7" xfId="26048"/>
    <cellStyle name="Style 161 2 2 8" xfId="26049"/>
    <cellStyle name="Style 161 2 2 8 2" xfId="26050"/>
    <cellStyle name="Style 161 2 2 8 2 2" xfId="26051"/>
    <cellStyle name="Style 161 2 2 8 2 2 2" xfId="26052"/>
    <cellStyle name="Style 161 2 2 8 2 3" xfId="26053"/>
    <cellStyle name="Style 161 2 2 8 3" xfId="26054"/>
    <cellStyle name="Style 161 2 2 8 3 2" xfId="26055"/>
    <cellStyle name="Style 161 2 2 9" xfId="26056"/>
    <cellStyle name="Style 161 2 3" xfId="26057"/>
    <cellStyle name="Style 161 2 4" xfId="26058"/>
    <cellStyle name="Style 161 2 5" xfId="26059"/>
    <cellStyle name="Style 161 2 6" xfId="26060"/>
    <cellStyle name="Style 161 2 6 2" xfId="26061"/>
    <cellStyle name="Style 161 3" xfId="26062"/>
    <cellStyle name="Style 161 3 2" xfId="26063"/>
    <cellStyle name="Style 161 3 3" xfId="26064"/>
    <cellStyle name="Style 161 3 3 2" xfId="26065"/>
    <cellStyle name="Style 161 3 4" xfId="26066"/>
    <cellStyle name="Style 161 3 5" xfId="26067"/>
    <cellStyle name="Style 161 3 6" xfId="26068"/>
    <cellStyle name="Style 161 3 7" xfId="26069"/>
    <cellStyle name="Style 161 3 8" xfId="26070"/>
    <cellStyle name="Style 162" xfId="26071"/>
    <cellStyle name="Style 162 2" xfId="26072"/>
    <cellStyle name="Style 162 2 2" xfId="26073"/>
    <cellStyle name="Style 162 2 2 2" xfId="26074"/>
    <cellStyle name="Style 162 2 2 2 2" xfId="26075"/>
    <cellStyle name="Style 162 2 2 2 2 2" xfId="26076"/>
    <cellStyle name="Style 162 2 2 2 2 3" xfId="26077"/>
    <cellStyle name="Style 162 2 2 2 2 4" xfId="26078"/>
    <cellStyle name="Style 162 2 2 2 3" xfId="26079"/>
    <cellStyle name="Style 162 2 2 2 4" xfId="26080"/>
    <cellStyle name="Style 162 2 2 2 5" xfId="26081"/>
    <cellStyle name="Style 162 2 2 2 6" xfId="26082"/>
    <cellStyle name="Style 162 2 2 2 7" xfId="26083"/>
    <cellStyle name="Style 162 2 2 3" xfId="26084"/>
    <cellStyle name="Style 162 2 2 3 2" xfId="26085"/>
    <cellStyle name="Style 162 2 2 4" xfId="26086"/>
    <cellStyle name="Style 162 2 2 4 2" xfId="26087"/>
    <cellStyle name="Style 162 2 2 5" xfId="26088"/>
    <cellStyle name="Style 162 2 2 5 2" xfId="26089"/>
    <cellStyle name="Style 162 2 2 5 2 2" xfId="26090"/>
    <cellStyle name="Style 162 2 2 5 2 2 2" xfId="26091"/>
    <cellStyle name="Style 162 2 2 5 2 2 2 2" xfId="26092"/>
    <cellStyle name="Style 162 2 2 5 2 2 2 2 2" xfId="26093"/>
    <cellStyle name="Style 162 2 2 5 2 2 2 2 2 2" xfId="26094"/>
    <cellStyle name="Style 162 2 2 5 2 2 2 2 3" xfId="26095"/>
    <cellStyle name="Style 162 2 2 5 2 2 2 3" xfId="26096"/>
    <cellStyle name="Style 162 2 2 5 2 2 2 3 2" xfId="26097"/>
    <cellStyle name="Style 162 2 2 5 2 2 3" xfId="26098"/>
    <cellStyle name="Style 162 2 2 5 2 2 3 2" xfId="26099"/>
    <cellStyle name="Style 162 2 2 5 2 2 4" xfId="26100"/>
    <cellStyle name="Style 162 2 2 5 2 3" xfId="26101"/>
    <cellStyle name="Style 162 2 2 5 2 4" xfId="26102"/>
    <cellStyle name="Style 162 2 2 5 2 4 2" xfId="26103"/>
    <cellStyle name="Style 162 2 2 5 2 4 2 2" xfId="26104"/>
    <cellStyle name="Style 162 2 2 5 2 4 3" xfId="26105"/>
    <cellStyle name="Style 162 2 2 5 2 5" xfId="26106"/>
    <cellStyle name="Style 162 2 2 5 2 5 2" xfId="26107"/>
    <cellStyle name="Style 162 2 2 5 2 6" xfId="26108"/>
    <cellStyle name="Style 162 2 2 5 3" xfId="26109"/>
    <cellStyle name="Style 162 2 2 5 3 2" xfId="26110"/>
    <cellStyle name="Style 162 2 2 5 3 2 2" xfId="26111"/>
    <cellStyle name="Style 162 2 2 5 3 2 2 2" xfId="26112"/>
    <cellStyle name="Style 162 2 2 5 3 2 2 2 2" xfId="26113"/>
    <cellStyle name="Style 162 2 2 5 3 2 2 3" xfId="26114"/>
    <cellStyle name="Style 162 2 2 5 3 2 3" xfId="26115"/>
    <cellStyle name="Style 162 2 2 5 3 2 3 2" xfId="26116"/>
    <cellStyle name="Style 162 2 2 5 3 3" xfId="26117"/>
    <cellStyle name="Style 162 2 2 5 3 3 2" xfId="26118"/>
    <cellStyle name="Style 162 2 2 5 3 4" xfId="26119"/>
    <cellStyle name="Style 162 2 2 5 4" xfId="26120"/>
    <cellStyle name="Style 162 2 2 5 4 2" xfId="26121"/>
    <cellStyle name="Style 162 2 2 5 4 2 2" xfId="26122"/>
    <cellStyle name="Style 162 2 2 5 4 2 2 2" xfId="26123"/>
    <cellStyle name="Style 162 2 2 5 4 2 3" xfId="26124"/>
    <cellStyle name="Style 162 2 2 5 4 3" xfId="26125"/>
    <cellStyle name="Style 162 2 2 5 4 3 2" xfId="26126"/>
    <cellStyle name="Style 162 2 2 5 5" xfId="26127"/>
    <cellStyle name="Style 162 2 2 5 5 2" xfId="26128"/>
    <cellStyle name="Style 162 2 2 5 6" xfId="26129"/>
    <cellStyle name="Style 162 2 2 6" xfId="26130"/>
    <cellStyle name="Style 162 2 2 6 2" xfId="26131"/>
    <cellStyle name="Style 162 2 2 7" xfId="26132"/>
    <cellStyle name="Style 162 2 2 8" xfId="26133"/>
    <cellStyle name="Style 162 2 2 8 2" xfId="26134"/>
    <cellStyle name="Style 162 2 2 8 2 2" xfId="26135"/>
    <cellStyle name="Style 162 2 2 8 2 2 2" xfId="26136"/>
    <cellStyle name="Style 162 2 2 8 2 3" xfId="26137"/>
    <cellStyle name="Style 162 2 2 8 3" xfId="26138"/>
    <cellStyle name="Style 162 2 2 8 3 2" xfId="26139"/>
    <cellStyle name="Style 162 2 2 9" xfId="26140"/>
    <cellStyle name="Style 162 2 3" xfId="26141"/>
    <cellStyle name="Style 162 2 4" xfId="26142"/>
    <cellStyle name="Style 162 2 5" xfId="26143"/>
    <cellStyle name="Style 162 2 6" xfId="26144"/>
    <cellStyle name="Style 162 2 6 2" xfId="26145"/>
    <cellStyle name="Style 162 3" xfId="26146"/>
    <cellStyle name="Style 162 3 2" xfId="26147"/>
    <cellStyle name="Style 162 3 3" xfId="26148"/>
    <cellStyle name="Style 162 3 3 2" xfId="26149"/>
    <cellStyle name="Style 162 3 4" xfId="26150"/>
    <cellStyle name="Style 162 3 5" xfId="26151"/>
    <cellStyle name="Style 162 3 6" xfId="26152"/>
    <cellStyle name="Style 162 3 7" xfId="26153"/>
    <cellStyle name="Style 162 3 8" xfId="26154"/>
    <cellStyle name="Style 163" xfId="26155"/>
    <cellStyle name="Style 163 2" xfId="26156"/>
    <cellStyle name="Style 163 2 2" xfId="26157"/>
    <cellStyle name="Style 163 2 2 10" xfId="26158"/>
    <cellStyle name="Style 163 2 2 2" xfId="26159"/>
    <cellStyle name="Style 163 2 2 2 2" xfId="26160"/>
    <cellStyle name="Style 163 2 2 2 2 2" xfId="26161"/>
    <cellStyle name="Style 163 2 2 2 2 3" xfId="26162"/>
    <cellStyle name="Style 163 2 2 2 2 4" xfId="26163"/>
    <cellStyle name="Style 163 2 2 2 3" xfId="26164"/>
    <cellStyle name="Style 163 2 2 2 3 2" xfId="26165"/>
    <cellStyle name="Style 163 2 2 2 4" xfId="26166"/>
    <cellStyle name="Style 163 2 2 2 4 2" xfId="26167"/>
    <cellStyle name="Style 163 2 2 2 5" xfId="26168"/>
    <cellStyle name="Style 163 2 2 2 5 2" xfId="26169"/>
    <cellStyle name="Style 163 2 2 2 6" xfId="26170"/>
    <cellStyle name="Style 163 2 2 2 7" xfId="26171"/>
    <cellStyle name="Style 163 2 2 3" xfId="26172"/>
    <cellStyle name="Style 163 2 2 3 2" xfId="26173"/>
    <cellStyle name="Style 163 2 2 4" xfId="26174"/>
    <cellStyle name="Style 163 2 2 4 2" xfId="26175"/>
    <cellStyle name="Style 163 2 2 5" xfId="26176"/>
    <cellStyle name="Style 163 2 2 5 2" xfId="26177"/>
    <cellStyle name="Style 163 2 2 5 2 2" xfId="26178"/>
    <cellStyle name="Style 163 2 2 5 2 2 2" xfId="26179"/>
    <cellStyle name="Style 163 2 2 5 2 2 2 2" xfId="26180"/>
    <cellStyle name="Style 163 2 2 5 2 2 2 2 2" xfId="26181"/>
    <cellStyle name="Style 163 2 2 5 2 2 2 2 2 2" xfId="26182"/>
    <cellStyle name="Style 163 2 2 5 2 2 2 2 3" xfId="26183"/>
    <cellStyle name="Style 163 2 2 5 2 2 2 3" xfId="26184"/>
    <cellStyle name="Style 163 2 2 5 2 2 2 3 2" xfId="26185"/>
    <cellStyle name="Style 163 2 2 5 2 2 3" xfId="26186"/>
    <cellStyle name="Style 163 2 2 5 2 2 3 2" xfId="26187"/>
    <cellStyle name="Style 163 2 2 5 2 2 4" xfId="26188"/>
    <cellStyle name="Style 163 2 2 5 2 3" xfId="26189"/>
    <cellStyle name="Style 163 2 2 5 2 4" xfId="26190"/>
    <cellStyle name="Style 163 2 2 5 2 4 2" xfId="26191"/>
    <cellStyle name="Style 163 2 2 5 2 4 2 2" xfId="26192"/>
    <cellStyle name="Style 163 2 2 5 2 4 3" xfId="26193"/>
    <cellStyle name="Style 163 2 2 5 2 5" xfId="26194"/>
    <cellStyle name="Style 163 2 2 5 2 5 2" xfId="26195"/>
    <cellStyle name="Style 163 2 2 5 2 6" xfId="26196"/>
    <cellStyle name="Style 163 2 2 5 3" xfId="26197"/>
    <cellStyle name="Style 163 2 2 5 3 2" xfId="26198"/>
    <cellStyle name="Style 163 2 2 5 3 2 2" xfId="26199"/>
    <cellStyle name="Style 163 2 2 5 3 2 2 2" xfId="26200"/>
    <cellStyle name="Style 163 2 2 5 3 2 2 2 2" xfId="26201"/>
    <cellStyle name="Style 163 2 2 5 3 2 2 3" xfId="26202"/>
    <cellStyle name="Style 163 2 2 5 3 2 3" xfId="26203"/>
    <cellStyle name="Style 163 2 2 5 3 2 3 2" xfId="26204"/>
    <cellStyle name="Style 163 2 2 5 3 3" xfId="26205"/>
    <cellStyle name="Style 163 2 2 5 3 3 2" xfId="26206"/>
    <cellStyle name="Style 163 2 2 5 3 4" xfId="26207"/>
    <cellStyle name="Style 163 2 2 5 4" xfId="26208"/>
    <cellStyle name="Style 163 2 2 5 4 2" xfId="26209"/>
    <cellStyle name="Style 163 2 2 5 4 2 2" xfId="26210"/>
    <cellStyle name="Style 163 2 2 5 4 2 2 2" xfId="26211"/>
    <cellStyle name="Style 163 2 2 5 4 2 3" xfId="26212"/>
    <cellStyle name="Style 163 2 2 5 4 3" xfId="26213"/>
    <cellStyle name="Style 163 2 2 5 4 3 2" xfId="26214"/>
    <cellStyle name="Style 163 2 2 5 5" xfId="26215"/>
    <cellStyle name="Style 163 2 2 5 5 2" xfId="26216"/>
    <cellStyle name="Style 163 2 2 5 6" xfId="26217"/>
    <cellStyle name="Style 163 2 2 6" xfId="26218"/>
    <cellStyle name="Style 163 2 2 6 2" xfId="26219"/>
    <cellStyle name="Style 163 2 2 7" xfId="26220"/>
    <cellStyle name="Style 163 2 2 8" xfId="26221"/>
    <cellStyle name="Style 163 2 2 9" xfId="26222"/>
    <cellStyle name="Style 163 2 2 9 2" xfId="26223"/>
    <cellStyle name="Style 163 2 2 9 2 2" xfId="26224"/>
    <cellStyle name="Style 163 2 2 9 2 2 2" xfId="26225"/>
    <cellStyle name="Style 163 2 2 9 2 3" xfId="26226"/>
    <cellStyle name="Style 163 2 2 9 3" xfId="26227"/>
    <cellStyle name="Style 163 2 2 9 3 2" xfId="26228"/>
    <cellStyle name="Style 163 2 3" xfId="26229"/>
    <cellStyle name="Style 163 2 3 2" xfId="26230"/>
    <cellStyle name="Style 163 2 4" xfId="26231"/>
    <cellStyle name="Style 163 2 4 2" xfId="26232"/>
    <cellStyle name="Style 163 2 5" xfId="26233"/>
    <cellStyle name="Style 163 2 5 2" xfId="26234"/>
    <cellStyle name="Style 163 2 6" xfId="26235"/>
    <cellStyle name="Style 163 2 6 2" xfId="26236"/>
    <cellStyle name="Style 163 3" xfId="26237"/>
    <cellStyle name="Style 163 3 2" xfId="26238"/>
    <cellStyle name="Style 163 3 3" xfId="26239"/>
    <cellStyle name="Style 163 3 3 2" xfId="26240"/>
    <cellStyle name="Style 163 3 4" xfId="26241"/>
    <cellStyle name="Style 163 3 5" xfId="26242"/>
    <cellStyle name="Style 163 3 6" xfId="26243"/>
    <cellStyle name="Style 163 3 7" xfId="26244"/>
    <cellStyle name="Style 163 3 8" xfId="26245"/>
    <cellStyle name="Style 164" xfId="26246"/>
    <cellStyle name="Style 164 2" xfId="26247"/>
    <cellStyle name="Style 164 2 2" xfId="26248"/>
    <cellStyle name="Style 164 2 2 10" xfId="26249"/>
    <cellStyle name="Style 164 2 2 2" xfId="26250"/>
    <cellStyle name="Style 164 2 2 2 2" xfId="26251"/>
    <cellStyle name="Style 164 2 2 2 2 2" xfId="26252"/>
    <cellStyle name="Style 164 2 2 2 2 3" xfId="26253"/>
    <cellStyle name="Style 164 2 2 2 2 4" xfId="26254"/>
    <cellStyle name="Style 164 2 2 2 3" xfId="26255"/>
    <cellStyle name="Style 164 2 2 2 3 2" xfId="26256"/>
    <cellStyle name="Style 164 2 2 2 4" xfId="26257"/>
    <cellStyle name="Style 164 2 2 2 4 2" xfId="26258"/>
    <cellStyle name="Style 164 2 2 2 5" xfId="26259"/>
    <cellStyle name="Style 164 2 2 2 5 2" xfId="26260"/>
    <cellStyle name="Style 164 2 2 2 6" xfId="26261"/>
    <cellStyle name="Style 164 2 2 2 7" xfId="26262"/>
    <cellStyle name="Style 164 2 2 3" xfId="26263"/>
    <cellStyle name="Style 164 2 2 3 2" xfId="26264"/>
    <cellStyle name="Style 164 2 2 4" xfId="26265"/>
    <cellStyle name="Style 164 2 2 4 2" xfId="26266"/>
    <cellStyle name="Style 164 2 2 5" xfId="26267"/>
    <cellStyle name="Style 164 2 2 5 2" xfId="26268"/>
    <cellStyle name="Style 164 2 2 5 2 2" xfId="26269"/>
    <cellStyle name="Style 164 2 2 5 2 2 2" xfId="26270"/>
    <cellStyle name="Style 164 2 2 5 2 2 2 2" xfId="26271"/>
    <cellStyle name="Style 164 2 2 5 2 2 2 2 2" xfId="26272"/>
    <cellStyle name="Style 164 2 2 5 2 2 2 2 2 2" xfId="26273"/>
    <cellStyle name="Style 164 2 2 5 2 2 2 2 3" xfId="26274"/>
    <cellStyle name="Style 164 2 2 5 2 2 2 3" xfId="26275"/>
    <cellStyle name="Style 164 2 2 5 2 2 2 3 2" xfId="26276"/>
    <cellStyle name="Style 164 2 2 5 2 2 3" xfId="26277"/>
    <cellStyle name="Style 164 2 2 5 2 2 3 2" xfId="26278"/>
    <cellStyle name="Style 164 2 2 5 2 2 4" xfId="26279"/>
    <cellStyle name="Style 164 2 2 5 2 3" xfId="26280"/>
    <cellStyle name="Style 164 2 2 5 2 4" xfId="26281"/>
    <cellStyle name="Style 164 2 2 5 2 4 2" xfId="26282"/>
    <cellStyle name="Style 164 2 2 5 2 4 2 2" xfId="26283"/>
    <cellStyle name="Style 164 2 2 5 2 4 3" xfId="26284"/>
    <cellStyle name="Style 164 2 2 5 2 5" xfId="26285"/>
    <cellStyle name="Style 164 2 2 5 2 5 2" xfId="26286"/>
    <cellStyle name="Style 164 2 2 5 2 6" xfId="26287"/>
    <cellStyle name="Style 164 2 2 5 3" xfId="26288"/>
    <cellStyle name="Style 164 2 2 5 3 2" xfId="26289"/>
    <cellStyle name="Style 164 2 2 5 3 2 2" xfId="26290"/>
    <cellStyle name="Style 164 2 2 5 3 2 2 2" xfId="26291"/>
    <cellStyle name="Style 164 2 2 5 3 2 2 2 2" xfId="26292"/>
    <cellStyle name="Style 164 2 2 5 3 2 2 3" xfId="26293"/>
    <cellStyle name="Style 164 2 2 5 3 2 3" xfId="26294"/>
    <cellStyle name="Style 164 2 2 5 3 2 3 2" xfId="26295"/>
    <cellStyle name="Style 164 2 2 5 3 3" xfId="26296"/>
    <cellStyle name="Style 164 2 2 5 3 3 2" xfId="26297"/>
    <cellStyle name="Style 164 2 2 5 3 4" xfId="26298"/>
    <cellStyle name="Style 164 2 2 5 4" xfId="26299"/>
    <cellStyle name="Style 164 2 2 5 4 2" xfId="26300"/>
    <cellStyle name="Style 164 2 2 5 4 2 2" xfId="26301"/>
    <cellStyle name="Style 164 2 2 5 4 2 2 2" xfId="26302"/>
    <cellStyle name="Style 164 2 2 5 4 2 3" xfId="26303"/>
    <cellStyle name="Style 164 2 2 5 4 3" xfId="26304"/>
    <cellStyle name="Style 164 2 2 5 4 3 2" xfId="26305"/>
    <cellStyle name="Style 164 2 2 5 5" xfId="26306"/>
    <cellStyle name="Style 164 2 2 5 5 2" xfId="26307"/>
    <cellStyle name="Style 164 2 2 5 6" xfId="26308"/>
    <cellStyle name="Style 164 2 2 6" xfId="26309"/>
    <cellStyle name="Style 164 2 2 6 2" xfId="26310"/>
    <cellStyle name="Style 164 2 2 7" xfId="26311"/>
    <cellStyle name="Style 164 2 2 8" xfId="26312"/>
    <cellStyle name="Style 164 2 2 9" xfId="26313"/>
    <cellStyle name="Style 164 2 2 9 2" xfId="26314"/>
    <cellStyle name="Style 164 2 2 9 2 2" xfId="26315"/>
    <cellStyle name="Style 164 2 2 9 2 2 2" xfId="26316"/>
    <cellStyle name="Style 164 2 2 9 2 3" xfId="26317"/>
    <cellStyle name="Style 164 2 2 9 3" xfId="26318"/>
    <cellStyle name="Style 164 2 2 9 3 2" xfId="26319"/>
    <cellStyle name="Style 164 2 3" xfId="26320"/>
    <cellStyle name="Style 164 2 3 2" xfId="26321"/>
    <cellStyle name="Style 164 2 4" xfId="26322"/>
    <cellStyle name="Style 164 2 4 2" xfId="26323"/>
    <cellStyle name="Style 164 2 5" xfId="26324"/>
    <cellStyle name="Style 164 2 5 2" xfId="26325"/>
    <cellStyle name="Style 164 2 6" xfId="26326"/>
    <cellStyle name="Style 164 2 6 2" xfId="26327"/>
    <cellStyle name="Style 164 3" xfId="26328"/>
    <cellStyle name="Style 164 3 2" xfId="26329"/>
    <cellStyle name="Style 164 3 3" xfId="26330"/>
    <cellStyle name="Style 164 3 3 2" xfId="26331"/>
    <cellStyle name="Style 164 3 4" xfId="26332"/>
    <cellStyle name="Style 164 3 5" xfId="26333"/>
    <cellStyle name="Style 164 3 6" xfId="26334"/>
    <cellStyle name="Style 164 3 7" xfId="26335"/>
    <cellStyle name="Style 164 3 8" xfId="26336"/>
    <cellStyle name="Style 165" xfId="26337"/>
    <cellStyle name="Style 165 2" xfId="26338"/>
    <cellStyle name="Style 165 2 2" xfId="26339"/>
    <cellStyle name="Style 165 2 2 2" xfId="26340"/>
    <cellStyle name="Style 165 2 2 3" xfId="26341"/>
    <cellStyle name="Style 165 2 2 3 2" xfId="26342"/>
    <cellStyle name="Style 165 2 2 4" xfId="26343"/>
    <cellStyle name="Style 165 2 2 5" xfId="26344"/>
    <cellStyle name="Style 165 2 2 6" xfId="26345"/>
    <cellStyle name="Style 165 2 2 7" xfId="26346"/>
    <cellStyle name="Style 165 2 2 8" xfId="26347"/>
    <cellStyle name="Style 165 3" xfId="26348"/>
    <cellStyle name="Style 165 3 2" xfId="26349"/>
    <cellStyle name="Style 165 3 2 10" xfId="26350"/>
    <cellStyle name="Style 165 3 2 2" xfId="26351"/>
    <cellStyle name="Style 165 3 2 2 2" xfId="26352"/>
    <cellStyle name="Style 165 3 2 2 2 2" xfId="26353"/>
    <cellStyle name="Style 165 3 2 2 2 3" xfId="26354"/>
    <cellStyle name="Style 165 3 2 2 2 4" xfId="26355"/>
    <cellStyle name="Style 165 3 2 2 3" xfId="26356"/>
    <cellStyle name="Style 165 3 2 2 3 2" xfId="26357"/>
    <cellStyle name="Style 165 3 2 2 4" xfId="26358"/>
    <cellStyle name="Style 165 3 2 2 4 2" xfId="26359"/>
    <cellStyle name="Style 165 3 2 2 5" xfId="26360"/>
    <cellStyle name="Style 165 3 2 2 5 2" xfId="26361"/>
    <cellStyle name="Style 165 3 2 2 6" xfId="26362"/>
    <cellStyle name="Style 165 3 2 2 7" xfId="26363"/>
    <cellStyle name="Style 165 3 2 3" xfId="26364"/>
    <cellStyle name="Style 165 3 2 3 2" xfId="26365"/>
    <cellStyle name="Style 165 3 2 4" xfId="26366"/>
    <cellStyle name="Style 165 3 2 4 2" xfId="26367"/>
    <cellStyle name="Style 165 3 2 5" xfId="26368"/>
    <cellStyle name="Style 165 3 2 5 2" xfId="26369"/>
    <cellStyle name="Style 165 3 2 5 2 2" xfId="26370"/>
    <cellStyle name="Style 165 3 2 5 2 2 2" xfId="26371"/>
    <cellStyle name="Style 165 3 2 5 2 2 2 2" xfId="26372"/>
    <cellStyle name="Style 165 3 2 5 2 2 2 2 2" xfId="26373"/>
    <cellStyle name="Style 165 3 2 5 2 2 2 2 2 2" xfId="26374"/>
    <cellStyle name="Style 165 3 2 5 2 2 2 2 3" xfId="26375"/>
    <cellStyle name="Style 165 3 2 5 2 2 2 3" xfId="26376"/>
    <cellStyle name="Style 165 3 2 5 2 2 2 3 2" xfId="26377"/>
    <cellStyle name="Style 165 3 2 5 2 2 3" xfId="26378"/>
    <cellStyle name="Style 165 3 2 5 2 2 3 2" xfId="26379"/>
    <cellStyle name="Style 165 3 2 5 2 2 4" xfId="26380"/>
    <cellStyle name="Style 165 3 2 5 2 3" xfId="26381"/>
    <cellStyle name="Style 165 3 2 5 2 4" xfId="26382"/>
    <cellStyle name="Style 165 3 2 5 2 4 2" xfId="26383"/>
    <cellStyle name="Style 165 3 2 5 2 4 2 2" xfId="26384"/>
    <cellStyle name="Style 165 3 2 5 2 4 3" xfId="26385"/>
    <cellStyle name="Style 165 3 2 5 2 5" xfId="26386"/>
    <cellStyle name="Style 165 3 2 5 2 5 2" xfId="26387"/>
    <cellStyle name="Style 165 3 2 5 2 6" xfId="26388"/>
    <cellStyle name="Style 165 3 2 5 3" xfId="26389"/>
    <cellStyle name="Style 165 3 2 5 3 2" xfId="26390"/>
    <cellStyle name="Style 165 3 2 5 3 2 2" xfId="26391"/>
    <cellStyle name="Style 165 3 2 5 3 2 2 2" xfId="26392"/>
    <cellStyle name="Style 165 3 2 5 3 2 2 2 2" xfId="26393"/>
    <cellStyle name="Style 165 3 2 5 3 2 2 3" xfId="26394"/>
    <cellStyle name="Style 165 3 2 5 3 2 3" xfId="26395"/>
    <cellStyle name="Style 165 3 2 5 3 2 3 2" xfId="26396"/>
    <cellStyle name="Style 165 3 2 5 3 3" xfId="26397"/>
    <cellStyle name="Style 165 3 2 5 3 3 2" xfId="26398"/>
    <cellStyle name="Style 165 3 2 5 3 4" xfId="26399"/>
    <cellStyle name="Style 165 3 2 5 4" xfId="26400"/>
    <cellStyle name="Style 165 3 2 5 4 2" xfId="26401"/>
    <cellStyle name="Style 165 3 2 5 4 2 2" xfId="26402"/>
    <cellStyle name="Style 165 3 2 5 4 2 2 2" xfId="26403"/>
    <cellStyle name="Style 165 3 2 5 4 2 3" xfId="26404"/>
    <cellStyle name="Style 165 3 2 5 4 3" xfId="26405"/>
    <cellStyle name="Style 165 3 2 5 4 3 2" xfId="26406"/>
    <cellStyle name="Style 165 3 2 5 5" xfId="26407"/>
    <cellStyle name="Style 165 3 2 5 5 2" xfId="26408"/>
    <cellStyle name="Style 165 3 2 5 6" xfId="26409"/>
    <cellStyle name="Style 165 3 2 6" xfId="26410"/>
    <cellStyle name="Style 165 3 2 6 2" xfId="26411"/>
    <cellStyle name="Style 165 3 2 7" xfId="26412"/>
    <cellStyle name="Style 165 3 2 8" xfId="26413"/>
    <cellStyle name="Style 165 3 2 9" xfId="26414"/>
    <cellStyle name="Style 165 3 2 9 2" xfId="26415"/>
    <cellStyle name="Style 165 3 2 9 2 2" xfId="26416"/>
    <cellStyle name="Style 165 3 2 9 2 2 2" xfId="26417"/>
    <cellStyle name="Style 165 3 2 9 2 3" xfId="26418"/>
    <cellStyle name="Style 165 3 2 9 3" xfId="26419"/>
    <cellStyle name="Style 165 3 2 9 3 2" xfId="26420"/>
    <cellStyle name="Style 165 3 3" xfId="26421"/>
    <cellStyle name="Style 165 3 3 2" xfId="26422"/>
    <cellStyle name="Style 165 3 4" xfId="26423"/>
    <cellStyle name="Style 165 3 4 2" xfId="26424"/>
    <cellStyle name="Style 165 3 5" xfId="26425"/>
    <cellStyle name="Style 165 3 5 2" xfId="26426"/>
    <cellStyle name="Style 165 3 6" xfId="26427"/>
    <cellStyle name="Style 165 3 6 2" xfId="26428"/>
    <cellStyle name="Style 165 4" xfId="26429"/>
    <cellStyle name="Style 165 4 2" xfId="26430"/>
    <cellStyle name="Style 165 4 3" xfId="26431"/>
    <cellStyle name="Style 165 4 3 2" xfId="26432"/>
    <cellStyle name="Style 165 4 4" xfId="26433"/>
    <cellStyle name="Style 165 4 5" xfId="26434"/>
    <cellStyle name="Style 165 4 6" xfId="26435"/>
    <cellStyle name="Style 165 4 7" xfId="26436"/>
    <cellStyle name="Style 165 4 8" xfId="26437"/>
    <cellStyle name="Style 166" xfId="26438"/>
    <cellStyle name="Style 166 2" xfId="26439"/>
    <cellStyle name="Style 166 2 2" xfId="26440"/>
    <cellStyle name="Style 166 2 2 2" xfId="26441"/>
    <cellStyle name="Style 166 2 2 3" xfId="26442"/>
    <cellStyle name="Style 166 2 2 3 2" xfId="26443"/>
    <cellStyle name="Style 166 2 2 4" xfId="26444"/>
    <cellStyle name="Style 166 2 2 5" xfId="26445"/>
    <cellStyle name="Style 166 2 2 6" xfId="26446"/>
    <cellStyle name="Style 166 2 2 7" xfId="26447"/>
    <cellStyle name="Style 166 2 2 8" xfId="26448"/>
    <cellStyle name="Style 166 3" xfId="26449"/>
    <cellStyle name="Style 166 3 2" xfId="26450"/>
    <cellStyle name="Style 166 3 2 10" xfId="26451"/>
    <cellStyle name="Style 166 3 2 2" xfId="26452"/>
    <cellStyle name="Style 166 3 2 2 2" xfId="26453"/>
    <cellStyle name="Style 166 3 2 2 2 2" xfId="26454"/>
    <cellStyle name="Style 166 3 2 2 2 3" xfId="26455"/>
    <cellStyle name="Style 166 3 2 2 2 4" xfId="26456"/>
    <cellStyle name="Style 166 3 2 2 3" xfId="26457"/>
    <cellStyle name="Style 166 3 2 2 3 2" xfId="26458"/>
    <cellStyle name="Style 166 3 2 2 4" xfId="26459"/>
    <cellStyle name="Style 166 3 2 2 4 2" xfId="26460"/>
    <cellStyle name="Style 166 3 2 2 5" xfId="26461"/>
    <cellStyle name="Style 166 3 2 2 5 2" xfId="26462"/>
    <cellStyle name="Style 166 3 2 2 6" xfId="26463"/>
    <cellStyle name="Style 166 3 2 2 7" xfId="26464"/>
    <cellStyle name="Style 166 3 2 3" xfId="26465"/>
    <cellStyle name="Style 166 3 2 3 2" xfId="26466"/>
    <cellStyle name="Style 166 3 2 4" xfId="26467"/>
    <cellStyle name="Style 166 3 2 4 2" xfId="26468"/>
    <cellStyle name="Style 166 3 2 5" xfId="26469"/>
    <cellStyle name="Style 166 3 2 5 2" xfId="26470"/>
    <cellStyle name="Style 166 3 2 5 2 2" xfId="26471"/>
    <cellStyle name="Style 166 3 2 5 2 2 2" xfId="26472"/>
    <cellStyle name="Style 166 3 2 5 2 2 2 2" xfId="26473"/>
    <cellStyle name="Style 166 3 2 5 2 2 2 2 2" xfId="26474"/>
    <cellStyle name="Style 166 3 2 5 2 2 2 2 2 2" xfId="26475"/>
    <cellStyle name="Style 166 3 2 5 2 2 2 2 3" xfId="26476"/>
    <cellStyle name="Style 166 3 2 5 2 2 2 3" xfId="26477"/>
    <cellStyle name="Style 166 3 2 5 2 2 2 3 2" xfId="26478"/>
    <cellStyle name="Style 166 3 2 5 2 2 3" xfId="26479"/>
    <cellStyle name="Style 166 3 2 5 2 2 3 2" xfId="26480"/>
    <cellStyle name="Style 166 3 2 5 2 2 4" xfId="26481"/>
    <cellStyle name="Style 166 3 2 5 2 3" xfId="26482"/>
    <cellStyle name="Style 166 3 2 5 2 4" xfId="26483"/>
    <cellStyle name="Style 166 3 2 5 2 4 2" xfId="26484"/>
    <cellStyle name="Style 166 3 2 5 2 4 2 2" xfId="26485"/>
    <cellStyle name="Style 166 3 2 5 2 4 3" xfId="26486"/>
    <cellStyle name="Style 166 3 2 5 2 5" xfId="26487"/>
    <cellStyle name="Style 166 3 2 5 2 5 2" xfId="26488"/>
    <cellStyle name="Style 166 3 2 5 2 6" xfId="26489"/>
    <cellStyle name="Style 166 3 2 5 3" xfId="26490"/>
    <cellStyle name="Style 166 3 2 5 3 2" xfId="26491"/>
    <cellStyle name="Style 166 3 2 5 3 2 2" xfId="26492"/>
    <cellStyle name="Style 166 3 2 5 3 2 2 2" xfId="26493"/>
    <cellStyle name="Style 166 3 2 5 3 2 2 2 2" xfId="26494"/>
    <cellStyle name="Style 166 3 2 5 3 2 2 3" xfId="26495"/>
    <cellStyle name="Style 166 3 2 5 3 2 3" xfId="26496"/>
    <cellStyle name="Style 166 3 2 5 3 2 3 2" xfId="26497"/>
    <cellStyle name="Style 166 3 2 5 3 3" xfId="26498"/>
    <cellStyle name="Style 166 3 2 5 3 3 2" xfId="26499"/>
    <cellStyle name="Style 166 3 2 5 3 4" xfId="26500"/>
    <cellStyle name="Style 166 3 2 5 4" xfId="26501"/>
    <cellStyle name="Style 166 3 2 5 4 2" xfId="26502"/>
    <cellStyle name="Style 166 3 2 5 4 2 2" xfId="26503"/>
    <cellStyle name="Style 166 3 2 5 4 2 2 2" xfId="26504"/>
    <cellStyle name="Style 166 3 2 5 4 2 3" xfId="26505"/>
    <cellStyle name="Style 166 3 2 5 4 3" xfId="26506"/>
    <cellStyle name="Style 166 3 2 5 4 3 2" xfId="26507"/>
    <cellStyle name="Style 166 3 2 5 5" xfId="26508"/>
    <cellStyle name="Style 166 3 2 5 5 2" xfId="26509"/>
    <cellStyle name="Style 166 3 2 5 6" xfId="26510"/>
    <cellStyle name="Style 166 3 2 6" xfId="26511"/>
    <cellStyle name="Style 166 3 2 6 2" xfId="26512"/>
    <cellStyle name="Style 166 3 2 7" xfId="26513"/>
    <cellStyle name="Style 166 3 2 8" xfId="26514"/>
    <cellStyle name="Style 166 3 2 9" xfId="26515"/>
    <cellStyle name="Style 166 3 2 9 2" xfId="26516"/>
    <cellStyle name="Style 166 3 2 9 2 2" xfId="26517"/>
    <cellStyle name="Style 166 3 2 9 2 2 2" xfId="26518"/>
    <cellStyle name="Style 166 3 2 9 2 3" xfId="26519"/>
    <cellStyle name="Style 166 3 2 9 3" xfId="26520"/>
    <cellStyle name="Style 166 3 2 9 3 2" xfId="26521"/>
    <cellStyle name="Style 166 3 3" xfId="26522"/>
    <cellStyle name="Style 166 3 3 2" xfId="26523"/>
    <cellStyle name="Style 166 3 4" xfId="26524"/>
    <cellStyle name="Style 166 3 4 2" xfId="26525"/>
    <cellStyle name="Style 166 3 5" xfId="26526"/>
    <cellStyle name="Style 166 3 5 2" xfId="26527"/>
    <cellStyle name="Style 166 3 6" xfId="26528"/>
    <cellStyle name="Style 166 3 6 2" xfId="26529"/>
    <cellStyle name="Style 166 4" xfId="26530"/>
    <cellStyle name="Style 166 4 2" xfId="26531"/>
    <cellStyle name="Style 166 4 3" xfId="26532"/>
    <cellStyle name="Style 166 4 3 2" xfId="26533"/>
    <cellStyle name="Style 166 4 4" xfId="26534"/>
    <cellStyle name="Style 166 4 5" xfId="26535"/>
    <cellStyle name="Style 166 4 6" xfId="26536"/>
    <cellStyle name="Style 166 4 7" xfId="26537"/>
    <cellStyle name="Style 166 4 8" xfId="26538"/>
    <cellStyle name="Style 167" xfId="26539"/>
    <cellStyle name="Style 167 2" xfId="26540"/>
    <cellStyle name="Style 167 2 2" xfId="26541"/>
    <cellStyle name="Style 167 2 2 2" xfId="26542"/>
    <cellStyle name="Style 167 2 2 3" xfId="26543"/>
    <cellStyle name="Style 167 2 2 3 2" xfId="26544"/>
    <cellStyle name="Style 167 2 2 4" xfId="26545"/>
    <cellStyle name="Style 167 2 2 5" xfId="26546"/>
    <cellStyle name="Style 167 2 2 6" xfId="26547"/>
    <cellStyle name="Style 167 2 2 7" xfId="26548"/>
    <cellStyle name="Style 167 2 2 8" xfId="26549"/>
    <cellStyle name="Style 167 3" xfId="26550"/>
    <cellStyle name="Style 167 3 2" xfId="26551"/>
    <cellStyle name="Style 167 3 3" xfId="26552"/>
    <cellStyle name="Style 167 3 3 2" xfId="26553"/>
    <cellStyle name="Style 167 3 4" xfId="26554"/>
    <cellStyle name="Style 167 3 5" xfId="26555"/>
    <cellStyle name="Style 167 3 6" xfId="26556"/>
    <cellStyle name="Style 167 3 7" xfId="26557"/>
    <cellStyle name="Style 167 3 8" xfId="26558"/>
    <cellStyle name="Style 168" xfId="599"/>
    <cellStyle name="Style 168 2" xfId="26560"/>
    <cellStyle name="Style 168 2 2" xfId="26561"/>
    <cellStyle name="Style 168 2 2 2" xfId="26562"/>
    <cellStyle name="Style 168 2 2 2 2" xfId="26563"/>
    <cellStyle name="Style 168 2 2 3" xfId="26564"/>
    <cellStyle name="Style 168 2 2 3 2" xfId="26565"/>
    <cellStyle name="Style 168 2 2 4" xfId="26566"/>
    <cellStyle name="Style 168 2 2 5" xfId="26567"/>
    <cellStyle name="Style 168 2 2 6" xfId="26568"/>
    <cellStyle name="Style 168 2 2 7" xfId="26569"/>
    <cellStyle name="Style 168 2 2 8" xfId="26570"/>
    <cellStyle name="Style 168 2 2 9" xfId="36427"/>
    <cellStyle name="Style 168 2 3" xfId="26571"/>
    <cellStyle name="Style 168 2 4" xfId="34715"/>
    <cellStyle name="Style 168 3" xfId="26572"/>
    <cellStyle name="Style 168 3 2" xfId="26573"/>
    <cellStyle name="Style 168 3 3" xfId="26574"/>
    <cellStyle name="Style 168 3 3 2" xfId="26575"/>
    <cellStyle name="Style 168 3 4" xfId="26576"/>
    <cellStyle name="Style 168 3 5" xfId="26577"/>
    <cellStyle name="Style 168 3 6" xfId="26578"/>
    <cellStyle name="Style 168 3 7" xfId="26579"/>
    <cellStyle name="Style 168 3 8" xfId="26580"/>
    <cellStyle name="Style 168 3 9" xfId="36426"/>
    <cellStyle name="Style 168 4" xfId="34714"/>
    <cellStyle name="Style 168 5" xfId="26559"/>
    <cellStyle name="Style 169" xfId="26581"/>
    <cellStyle name="Style 169 2" xfId="26582"/>
    <cellStyle name="Style 169 2 2" xfId="26583"/>
    <cellStyle name="Style 169 2 2 2" xfId="26584"/>
    <cellStyle name="Style 169 2 3" xfId="26585"/>
    <cellStyle name="Style 169 2 3 2" xfId="26586"/>
    <cellStyle name="Style 169 2 4" xfId="26587"/>
    <cellStyle name="Style 169 2 5" xfId="26588"/>
    <cellStyle name="Style 169 2 6" xfId="26589"/>
    <cellStyle name="Style 169 2 7" xfId="26590"/>
    <cellStyle name="Style 169 2 8" xfId="26591"/>
    <cellStyle name="Style 169 3" xfId="26592"/>
    <cellStyle name="Style 170" xfId="601"/>
    <cellStyle name="Style 170 2" xfId="26594"/>
    <cellStyle name="Style 170 2 2" xfId="26595"/>
    <cellStyle name="Style 170 2 2 2" xfId="36429"/>
    <cellStyle name="Style 170 2 3" xfId="26596"/>
    <cellStyle name="Style 170 2 3 2" xfId="26597"/>
    <cellStyle name="Style 170 2 4" xfId="26598"/>
    <cellStyle name="Style 170 2 5" xfId="26599"/>
    <cellStyle name="Style 170 2 6" xfId="26600"/>
    <cellStyle name="Style 170 2 7" xfId="26601"/>
    <cellStyle name="Style 170 2 8" xfId="26602"/>
    <cellStyle name="Style 170 2 9" xfId="34717"/>
    <cellStyle name="Style 170 3" xfId="36428"/>
    <cellStyle name="Style 170 4" xfId="34716"/>
    <cellStyle name="Style 170 5" xfId="26593"/>
    <cellStyle name="Style 171" xfId="598"/>
    <cellStyle name="Style 171 2" xfId="26604"/>
    <cellStyle name="Style 171 2 2" xfId="26605"/>
    <cellStyle name="Style 171 2 2 2" xfId="26606"/>
    <cellStyle name="Style 171 2 2 2 2" xfId="26607"/>
    <cellStyle name="Style 171 2 2 3" xfId="26608"/>
    <cellStyle name="Style 171 2 2 3 2" xfId="26609"/>
    <cellStyle name="Style 171 2 2 4" xfId="26610"/>
    <cellStyle name="Style 171 2 2 5" xfId="26611"/>
    <cellStyle name="Style 171 2 2 6" xfId="26612"/>
    <cellStyle name="Style 171 2 2 7" xfId="26613"/>
    <cellStyle name="Style 171 2 2 8" xfId="26614"/>
    <cellStyle name="Style 171 2 3" xfId="26615"/>
    <cellStyle name="Style 171 3" xfId="26616"/>
    <cellStyle name="Style 171 3 2" xfId="26617"/>
    <cellStyle name="Style 171 3 3" xfId="26618"/>
    <cellStyle name="Style 171 3 3 2" xfId="26619"/>
    <cellStyle name="Style 171 3 4" xfId="26620"/>
    <cellStyle name="Style 171 3 5" xfId="26621"/>
    <cellStyle name="Style 171 3 6" xfId="26622"/>
    <cellStyle name="Style 171 3 7" xfId="26623"/>
    <cellStyle name="Style 171 3 8" xfId="26624"/>
    <cellStyle name="Style 171 3 9" xfId="36430"/>
    <cellStyle name="Style 171 4" xfId="26603"/>
    <cellStyle name="Style 172" xfId="26625"/>
    <cellStyle name="Style 172 2" xfId="26626"/>
    <cellStyle name="Style 172 2 2" xfId="26627"/>
    <cellStyle name="Style 172 2 2 2" xfId="26628"/>
    <cellStyle name="Style 172 2 3" xfId="26629"/>
    <cellStyle name="Style 172 2 3 2" xfId="26630"/>
    <cellStyle name="Style 172 2 4" xfId="26631"/>
    <cellStyle name="Style 172 2 5" xfId="26632"/>
    <cellStyle name="Style 172 2 6" xfId="26633"/>
    <cellStyle name="Style 172 2 7" xfId="26634"/>
    <cellStyle name="Style 172 2 8" xfId="26635"/>
    <cellStyle name="Style 172 3" xfId="26636"/>
    <cellStyle name="Style 173" xfId="600"/>
    <cellStyle name="Style 173 2" xfId="26637"/>
    <cellStyle name="Style 173 2 2" xfId="26638"/>
    <cellStyle name="Style 173 2 2 2" xfId="26639"/>
    <cellStyle name="Style 173 2 3" xfId="26640"/>
    <cellStyle name="Style 173 2 3 2" xfId="26641"/>
    <cellStyle name="Style 173 2 4" xfId="26642"/>
    <cellStyle name="Style 173 2 5" xfId="26643"/>
    <cellStyle name="Style 173 2 6" xfId="26644"/>
    <cellStyle name="Style 173 2 7" xfId="26645"/>
    <cellStyle name="Style 173 2 8" xfId="26646"/>
    <cellStyle name="Style 173 3" xfId="26647"/>
    <cellStyle name="Style 174" xfId="26648"/>
    <cellStyle name="Style 174 2" xfId="26649"/>
    <cellStyle name="Style 174 2 2" xfId="26650"/>
    <cellStyle name="Style 174 2 2 2" xfId="26651"/>
    <cellStyle name="Style 174 2 3" xfId="26652"/>
    <cellStyle name="Style 174 2 3 2" xfId="26653"/>
    <cellStyle name="Style 174 2 4" xfId="26654"/>
    <cellStyle name="Style 174 2 5" xfId="26655"/>
    <cellStyle name="Style 174 2 6" xfId="26656"/>
    <cellStyle name="Style 174 2 7" xfId="26657"/>
    <cellStyle name="Style 174 2 8" xfId="26658"/>
    <cellStyle name="Style 174 3" xfId="26659"/>
    <cellStyle name="Style 175" xfId="26660"/>
    <cellStyle name="Style 175 2" xfId="26661"/>
    <cellStyle name="Style 175 2 2" xfId="26662"/>
    <cellStyle name="Style 175 2 2 2" xfId="26663"/>
    <cellStyle name="Style 175 2 2 2 2" xfId="26664"/>
    <cellStyle name="Style 175 2 2 2 3" xfId="26665"/>
    <cellStyle name="Style 175 2 2 2 4" xfId="26666"/>
    <cellStyle name="Style 175 2 2 3" xfId="26667"/>
    <cellStyle name="Style 175 2 2 4" xfId="26668"/>
    <cellStyle name="Style 175 2 2 5" xfId="26669"/>
    <cellStyle name="Style 175 2 2 6" xfId="26670"/>
    <cellStyle name="Style 175 2 2 7" xfId="26671"/>
    <cellStyle name="Style 175 2 3" xfId="26672"/>
    <cellStyle name="Style 175 2 3 2" xfId="26673"/>
    <cellStyle name="Style 175 2 4" xfId="26674"/>
    <cellStyle name="Style 175 2 4 2" xfId="26675"/>
    <cellStyle name="Style 175 2 5" xfId="26676"/>
    <cellStyle name="Style 175 2 5 2" xfId="26677"/>
    <cellStyle name="Style 175 2 5 2 2" xfId="26678"/>
    <cellStyle name="Style 175 2 5 2 2 2" xfId="26679"/>
    <cellStyle name="Style 175 2 5 2 2 2 2" xfId="26680"/>
    <cellStyle name="Style 175 2 5 2 2 2 2 2" xfId="26681"/>
    <cellStyle name="Style 175 2 5 2 2 2 2 2 2" xfId="26682"/>
    <cellStyle name="Style 175 2 5 2 2 2 2 3" xfId="26683"/>
    <cellStyle name="Style 175 2 5 2 2 2 3" xfId="26684"/>
    <cellStyle name="Style 175 2 5 2 2 2 3 2" xfId="26685"/>
    <cellStyle name="Style 175 2 5 2 2 3" xfId="26686"/>
    <cellStyle name="Style 175 2 5 2 2 3 2" xfId="26687"/>
    <cellStyle name="Style 175 2 5 2 2 4" xfId="26688"/>
    <cellStyle name="Style 175 2 5 2 3" xfId="26689"/>
    <cellStyle name="Style 175 2 5 2 4" xfId="26690"/>
    <cellStyle name="Style 175 2 5 2 4 2" xfId="26691"/>
    <cellStyle name="Style 175 2 5 2 4 2 2" xfId="26692"/>
    <cellStyle name="Style 175 2 5 2 4 3" xfId="26693"/>
    <cellStyle name="Style 175 2 5 2 5" xfId="26694"/>
    <cellStyle name="Style 175 2 5 2 5 2" xfId="26695"/>
    <cellStyle name="Style 175 2 5 2 6" xfId="26696"/>
    <cellStyle name="Style 175 2 5 3" xfId="26697"/>
    <cellStyle name="Style 175 2 5 3 2" xfId="26698"/>
    <cellStyle name="Style 175 2 5 3 2 2" xfId="26699"/>
    <cellStyle name="Style 175 2 5 3 2 2 2" xfId="26700"/>
    <cellStyle name="Style 175 2 5 3 2 2 2 2" xfId="26701"/>
    <cellStyle name="Style 175 2 5 3 2 2 3" xfId="26702"/>
    <cellStyle name="Style 175 2 5 3 2 3" xfId="26703"/>
    <cellStyle name="Style 175 2 5 3 2 3 2" xfId="26704"/>
    <cellStyle name="Style 175 2 5 3 3" xfId="26705"/>
    <cellStyle name="Style 175 2 5 3 3 2" xfId="26706"/>
    <cellStyle name="Style 175 2 5 3 4" xfId="26707"/>
    <cellStyle name="Style 175 2 5 4" xfId="26708"/>
    <cellStyle name="Style 175 2 5 4 2" xfId="26709"/>
    <cellStyle name="Style 175 2 5 4 2 2" xfId="26710"/>
    <cellStyle name="Style 175 2 5 4 2 2 2" xfId="26711"/>
    <cellStyle name="Style 175 2 5 4 2 3" xfId="26712"/>
    <cellStyle name="Style 175 2 5 4 3" xfId="26713"/>
    <cellStyle name="Style 175 2 5 4 3 2" xfId="26714"/>
    <cellStyle name="Style 175 2 5 5" xfId="26715"/>
    <cellStyle name="Style 175 2 5 5 2" xfId="26716"/>
    <cellStyle name="Style 175 2 5 6" xfId="26717"/>
    <cellStyle name="Style 175 2 6" xfId="26718"/>
    <cellStyle name="Style 175 2 6 2" xfId="26719"/>
    <cellStyle name="Style 175 2 7" xfId="26720"/>
    <cellStyle name="Style 175 2 8" xfId="26721"/>
    <cellStyle name="Style 175 2 8 2" xfId="26722"/>
    <cellStyle name="Style 175 2 8 2 2" xfId="26723"/>
    <cellStyle name="Style 175 2 8 2 2 2" xfId="26724"/>
    <cellStyle name="Style 175 2 8 2 3" xfId="26725"/>
    <cellStyle name="Style 175 2 8 3" xfId="26726"/>
    <cellStyle name="Style 175 2 8 3 2" xfId="26727"/>
    <cellStyle name="Style 175 2 9" xfId="26728"/>
    <cellStyle name="Style 175 3" xfId="26729"/>
    <cellStyle name="Style 175 4" xfId="26730"/>
    <cellStyle name="Style 175 5" xfId="26731"/>
    <cellStyle name="Style 175 6" xfId="26732"/>
    <cellStyle name="Style 175 6 2" xfId="26733"/>
    <cellStyle name="Style 176" xfId="26734"/>
    <cellStyle name="Style 176 2" xfId="26735"/>
    <cellStyle name="Style 176 2 2" xfId="26736"/>
    <cellStyle name="Style 176 2 2 2" xfId="26737"/>
    <cellStyle name="Style 176 2 2 2 2" xfId="26738"/>
    <cellStyle name="Style 176 2 2 2 3" xfId="26739"/>
    <cellStyle name="Style 176 2 2 2 4" xfId="26740"/>
    <cellStyle name="Style 176 2 2 3" xfId="26741"/>
    <cellStyle name="Style 176 2 2 4" xfId="26742"/>
    <cellStyle name="Style 176 2 2 5" xfId="26743"/>
    <cellStyle name="Style 176 2 2 6" xfId="26744"/>
    <cellStyle name="Style 176 2 2 7" xfId="26745"/>
    <cellStyle name="Style 176 2 3" xfId="26746"/>
    <cellStyle name="Style 176 2 3 2" xfId="26747"/>
    <cellStyle name="Style 176 2 4" xfId="26748"/>
    <cellStyle name="Style 176 2 4 2" xfId="26749"/>
    <cellStyle name="Style 176 2 5" xfId="26750"/>
    <cellStyle name="Style 176 2 5 2" xfId="26751"/>
    <cellStyle name="Style 176 2 5 2 2" xfId="26752"/>
    <cellStyle name="Style 176 2 5 2 2 2" xfId="26753"/>
    <cellStyle name="Style 176 2 5 2 2 2 2" xfId="26754"/>
    <cellStyle name="Style 176 2 5 2 2 2 2 2" xfId="26755"/>
    <cellStyle name="Style 176 2 5 2 2 2 2 2 2" xfId="26756"/>
    <cellStyle name="Style 176 2 5 2 2 2 2 3" xfId="26757"/>
    <cellStyle name="Style 176 2 5 2 2 2 3" xfId="26758"/>
    <cellStyle name="Style 176 2 5 2 2 2 3 2" xfId="26759"/>
    <cellStyle name="Style 176 2 5 2 2 3" xfId="26760"/>
    <cellStyle name="Style 176 2 5 2 2 3 2" xfId="26761"/>
    <cellStyle name="Style 176 2 5 2 2 4" xfId="26762"/>
    <cellStyle name="Style 176 2 5 2 3" xfId="26763"/>
    <cellStyle name="Style 176 2 5 2 4" xfId="26764"/>
    <cellStyle name="Style 176 2 5 2 4 2" xfId="26765"/>
    <cellStyle name="Style 176 2 5 2 4 2 2" xfId="26766"/>
    <cellStyle name="Style 176 2 5 2 4 3" xfId="26767"/>
    <cellStyle name="Style 176 2 5 2 5" xfId="26768"/>
    <cellStyle name="Style 176 2 5 2 5 2" xfId="26769"/>
    <cellStyle name="Style 176 2 5 2 6" xfId="26770"/>
    <cellStyle name="Style 176 2 5 3" xfId="26771"/>
    <cellStyle name="Style 176 2 5 3 2" xfId="26772"/>
    <cellStyle name="Style 176 2 5 3 2 2" xfId="26773"/>
    <cellStyle name="Style 176 2 5 3 2 2 2" xfId="26774"/>
    <cellStyle name="Style 176 2 5 3 2 2 2 2" xfId="26775"/>
    <cellStyle name="Style 176 2 5 3 2 2 3" xfId="26776"/>
    <cellStyle name="Style 176 2 5 3 2 3" xfId="26777"/>
    <cellStyle name="Style 176 2 5 3 2 3 2" xfId="26778"/>
    <cellStyle name="Style 176 2 5 3 3" xfId="26779"/>
    <cellStyle name="Style 176 2 5 3 3 2" xfId="26780"/>
    <cellStyle name="Style 176 2 5 3 4" xfId="26781"/>
    <cellStyle name="Style 176 2 5 4" xfId="26782"/>
    <cellStyle name="Style 176 2 5 4 2" xfId="26783"/>
    <cellStyle name="Style 176 2 5 4 2 2" xfId="26784"/>
    <cellStyle name="Style 176 2 5 4 2 2 2" xfId="26785"/>
    <cellStyle name="Style 176 2 5 4 2 3" xfId="26786"/>
    <cellStyle name="Style 176 2 5 4 3" xfId="26787"/>
    <cellStyle name="Style 176 2 5 4 3 2" xfId="26788"/>
    <cellStyle name="Style 176 2 5 5" xfId="26789"/>
    <cellStyle name="Style 176 2 5 5 2" xfId="26790"/>
    <cellStyle name="Style 176 2 5 6" xfId="26791"/>
    <cellStyle name="Style 176 2 6" xfId="26792"/>
    <cellStyle name="Style 176 2 6 2" xfId="26793"/>
    <cellStyle name="Style 176 2 7" xfId="26794"/>
    <cellStyle name="Style 176 2 8" xfId="26795"/>
    <cellStyle name="Style 176 2 8 2" xfId="26796"/>
    <cellStyle name="Style 176 2 8 2 2" xfId="26797"/>
    <cellStyle name="Style 176 2 8 2 2 2" xfId="26798"/>
    <cellStyle name="Style 176 2 8 2 3" xfId="26799"/>
    <cellStyle name="Style 176 2 8 3" xfId="26800"/>
    <cellStyle name="Style 176 2 8 3 2" xfId="26801"/>
    <cellStyle name="Style 176 2 9" xfId="26802"/>
    <cellStyle name="Style 176 3" xfId="26803"/>
    <cellStyle name="Style 176 4" xfId="26804"/>
    <cellStyle name="Style 176 5" xfId="26805"/>
    <cellStyle name="Style 176 6" xfId="26806"/>
    <cellStyle name="Style 176 6 2" xfId="26807"/>
    <cellStyle name="Style 177" xfId="26808"/>
    <cellStyle name="Style 177 2" xfId="26809"/>
    <cellStyle name="Style 177 2 2" xfId="26810"/>
    <cellStyle name="Style 177 2 2 2" xfId="26811"/>
    <cellStyle name="Style 177 2 2 2 2" xfId="26812"/>
    <cellStyle name="Style 177 2 2 2 2 2" xfId="26813"/>
    <cellStyle name="Style 177 2 2 2 2 3" xfId="26814"/>
    <cellStyle name="Style 177 2 2 2 2 4" xfId="26815"/>
    <cellStyle name="Style 177 2 2 2 3" xfId="26816"/>
    <cellStyle name="Style 177 2 2 2 4" xfId="26817"/>
    <cellStyle name="Style 177 2 2 2 5" xfId="26818"/>
    <cellStyle name="Style 177 2 2 2 6" xfId="26819"/>
    <cellStyle name="Style 177 2 2 2 7" xfId="26820"/>
    <cellStyle name="Style 177 2 2 3" xfId="26821"/>
    <cellStyle name="Style 177 2 2 3 2" xfId="26822"/>
    <cellStyle name="Style 177 2 2 4" xfId="26823"/>
    <cellStyle name="Style 177 2 2 4 2" xfId="26824"/>
    <cellStyle name="Style 177 2 2 5" xfId="26825"/>
    <cellStyle name="Style 177 2 2 5 2" xfId="26826"/>
    <cellStyle name="Style 177 2 2 5 2 2" xfId="26827"/>
    <cellStyle name="Style 177 2 2 5 2 2 2" xfId="26828"/>
    <cellStyle name="Style 177 2 2 5 2 2 2 2" xfId="26829"/>
    <cellStyle name="Style 177 2 2 5 2 2 2 2 2" xfId="26830"/>
    <cellStyle name="Style 177 2 2 5 2 2 2 2 2 2" xfId="26831"/>
    <cellStyle name="Style 177 2 2 5 2 2 2 2 3" xfId="26832"/>
    <cellStyle name="Style 177 2 2 5 2 2 2 3" xfId="26833"/>
    <cellStyle name="Style 177 2 2 5 2 2 2 3 2" xfId="26834"/>
    <cellStyle name="Style 177 2 2 5 2 2 3" xfId="26835"/>
    <cellStyle name="Style 177 2 2 5 2 2 3 2" xfId="26836"/>
    <cellStyle name="Style 177 2 2 5 2 2 4" xfId="26837"/>
    <cellStyle name="Style 177 2 2 5 2 3" xfId="26838"/>
    <cellStyle name="Style 177 2 2 5 2 4" xfId="26839"/>
    <cellStyle name="Style 177 2 2 5 2 4 2" xfId="26840"/>
    <cellStyle name="Style 177 2 2 5 2 4 2 2" xfId="26841"/>
    <cellStyle name="Style 177 2 2 5 2 4 3" xfId="26842"/>
    <cellStyle name="Style 177 2 2 5 2 5" xfId="26843"/>
    <cellStyle name="Style 177 2 2 5 2 5 2" xfId="26844"/>
    <cellStyle name="Style 177 2 2 5 2 6" xfId="26845"/>
    <cellStyle name="Style 177 2 2 5 3" xfId="26846"/>
    <cellStyle name="Style 177 2 2 5 3 2" xfId="26847"/>
    <cellStyle name="Style 177 2 2 5 3 2 2" xfId="26848"/>
    <cellStyle name="Style 177 2 2 5 3 2 2 2" xfId="26849"/>
    <cellStyle name="Style 177 2 2 5 3 2 2 2 2" xfId="26850"/>
    <cellStyle name="Style 177 2 2 5 3 2 2 3" xfId="26851"/>
    <cellStyle name="Style 177 2 2 5 3 2 3" xfId="26852"/>
    <cellStyle name="Style 177 2 2 5 3 2 3 2" xfId="26853"/>
    <cellStyle name="Style 177 2 2 5 3 3" xfId="26854"/>
    <cellStyle name="Style 177 2 2 5 3 3 2" xfId="26855"/>
    <cellStyle name="Style 177 2 2 5 3 4" xfId="26856"/>
    <cellStyle name="Style 177 2 2 5 4" xfId="26857"/>
    <cellStyle name="Style 177 2 2 5 4 2" xfId="26858"/>
    <cellStyle name="Style 177 2 2 5 4 2 2" xfId="26859"/>
    <cellStyle name="Style 177 2 2 5 4 2 2 2" xfId="26860"/>
    <cellStyle name="Style 177 2 2 5 4 2 3" xfId="26861"/>
    <cellStyle name="Style 177 2 2 5 4 3" xfId="26862"/>
    <cellStyle name="Style 177 2 2 5 4 3 2" xfId="26863"/>
    <cellStyle name="Style 177 2 2 5 5" xfId="26864"/>
    <cellStyle name="Style 177 2 2 5 5 2" xfId="26865"/>
    <cellStyle name="Style 177 2 2 5 6" xfId="26866"/>
    <cellStyle name="Style 177 2 2 6" xfId="26867"/>
    <cellStyle name="Style 177 2 2 6 2" xfId="26868"/>
    <cellStyle name="Style 177 2 2 7" xfId="26869"/>
    <cellStyle name="Style 177 2 2 8" xfId="26870"/>
    <cellStyle name="Style 177 2 2 8 2" xfId="26871"/>
    <cellStyle name="Style 177 2 2 8 2 2" xfId="26872"/>
    <cellStyle name="Style 177 2 2 8 2 2 2" xfId="26873"/>
    <cellStyle name="Style 177 2 2 8 2 3" xfId="26874"/>
    <cellStyle name="Style 177 2 2 8 3" xfId="26875"/>
    <cellStyle name="Style 177 2 2 8 3 2" xfId="26876"/>
    <cellStyle name="Style 177 2 2 9" xfId="26877"/>
    <cellStyle name="Style 177 2 3" xfId="26878"/>
    <cellStyle name="Style 177 2 4" xfId="26879"/>
    <cellStyle name="Style 177 2 5" xfId="26880"/>
    <cellStyle name="Style 177 2 6" xfId="26881"/>
    <cellStyle name="Style 177 2 6 2" xfId="26882"/>
    <cellStyle name="Style 177 3" xfId="26883"/>
    <cellStyle name="Style 177 3 2" xfId="26884"/>
    <cellStyle name="Style 177 3 3" xfId="26885"/>
    <cellStyle name="Style 177 3 3 2" xfId="26886"/>
    <cellStyle name="Style 177 3 4" xfId="26887"/>
    <cellStyle name="Style 177 3 5" xfId="26888"/>
    <cellStyle name="Style 177 3 6" xfId="26889"/>
    <cellStyle name="Style 177 3 7" xfId="26890"/>
    <cellStyle name="Style 177 3 8" xfId="26891"/>
    <cellStyle name="Style 178" xfId="26892"/>
    <cellStyle name="Style 178 2" xfId="26893"/>
    <cellStyle name="Style 178 2 2" xfId="26894"/>
    <cellStyle name="Style 178 2 2 10" xfId="26895"/>
    <cellStyle name="Style 178 2 2 2" xfId="26896"/>
    <cellStyle name="Style 178 2 2 2 2" xfId="26897"/>
    <cellStyle name="Style 178 2 2 2 2 2" xfId="26898"/>
    <cellStyle name="Style 178 2 2 2 2 3" xfId="26899"/>
    <cellStyle name="Style 178 2 2 2 2 4" xfId="26900"/>
    <cellStyle name="Style 178 2 2 2 3" xfId="26901"/>
    <cellStyle name="Style 178 2 2 2 3 2" xfId="26902"/>
    <cellStyle name="Style 178 2 2 2 4" xfId="26903"/>
    <cellStyle name="Style 178 2 2 2 4 2" xfId="26904"/>
    <cellStyle name="Style 178 2 2 2 5" xfId="26905"/>
    <cellStyle name="Style 178 2 2 2 5 2" xfId="26906"/>
    <cellStyle name="Style 178 2 2 2 6" xfId="26907"/>
    <cellStyle name="Style 178 2 2 2 7" xfId="26908"/>
    <cellStyle name="Style 178 2 2 3" xfId="26909"/>
    <cellStyle name="Style 178 2 2 3 2" xfId="26910"/>
    <cellStyle name="Style 178 2 2 4" xfId="26911"/>
    <cellStyle name="Style 178 2 2 4 2" xfId="26912"/>
    <cellStyle name="Style 178 2 2 5" xfId="26913"/>
    <cellStyle name="Style 178 2 2 5 2" xfId="26914"/>
    <cellStyle name="Style 178 2 2 5 2 2" xfId="26915"/>
    <cellStyle name="Style 178 2 2 5 2 2 2" xfId="26916"/>
    <cellStyle name="Style 178 2 2 5 2 2 2 2" xfId="26917"/>
    <cellStyle name="Style 178 2 2 5 2 2 2 2 2" xfId="26918"/>
    <cellStyle name="Style 178 2 2 5 2 2 2 2 2 2" xfId="26919"/>
    <cellStyle name="Style 178 2 2 5 2 2 2 2 3" xfId="26920"/>
    <cellStyle name="Style 178 2 2 5 2 2 2 3" xfId="26921"/>
    <cellStyle name="Style 178 2 2 5 2 2 2 3 2" xfId="26922"/>
    <cellStyle name="Style 178 2 2 5 2 2 3" xfId="26923"/>
    <cellStyle name="Style 178 2 2 5 2 2 3 2" xfId="26924"/>
    <cellStyle name="Style 178 2 2 5 2 2 4" xfId="26925"/>
    <cellStyle name="Style 178 2 2 5 2 3" xfId="26926"/>
    <cellStyle name="Style 178 2 2 5 2 4" xfId="26927"/>
    <cellStyle name="Style 178 2 2 5 2 4 2" xfId="26928"/>
    <cellStyle name="Style 178 2 2 5 2 4 2 2" xfId="26929"/>
    <cellStyle name="Style 178 2 2 5 2 4 3" xfId="26930"/>
    <cellStyle name="Style 178 2 2 5 2 5" xfId="26931"/>
    <cellStyle name="Style 178 2 2 5 2 5 2" xfId="26932"/>
    <cellStyle name="Style 178 2 2 5 2 6" xfId="26933"/>
    <cellStyle name="Style 178 2 2 5 3" xfId="26934"/>
    <cellStyle name="Style 178 2 2 5 3 2" xfId="26935"/>
    <cellStyle name="Style 178 2 2 5 3 2 2" xfId="26936"/>
    <cellStyle name="Style 178 2 2 5 3 2 2 2" xfId="26937"/>
    <cellStyle name="Style 178 2 2 5 3 2 2 2 2" xfId="26938"/>
    <cellStyle name="Style 178 2 2 5 3 2 2 3" xfId="26939"/>
    <cellStyle name="Style 178 2 2 5 3 2 3" xfId="26940"/>
    <cellStyle name="Style 178 2 2 5 3 2 3 2" xfId="26941"/>
    <cellStyle name="Style 178 2 2 5 3 3" xfId="26942"/>
    <cellStyle name="Style 178 2 2 5 3 3 2" xfId="26943"/>
    <cellStyle name="Style 178 2 2 5 3 4" xfId="26944"/>
    <cellStyle name="Style 178 2 2 5 4" xfId="26945"/>
    <cellStyle name="Style 178 2 2 5 4 2" xfId="26946"/>
    <cellStyle name="Style 178 2 2 5 4 2 2" xfId="26947"/>
    <cellStyle name="Style 178 2 2 5 4 2 2 2" xfId="26948"/>
    <cellStyle name="Style 178 2 2 5 4 2 3" xfId="26949"/>
    <cellStyle name="Style 178 2 2 5 4 3" xfId="26950"/>
    <cellStyle name="Style 178 2 2 5 4 3 2" xfId="26951"/>
    <cellStyle name="Style 178 2 2 5 5" xfId="26952"/>
    <cellStyle name="Style 178 2 2 5 5 2" xfId="26953"/>
    <cellStyle name="Style 178 2 2 5 6" xfId="26954"/>
    <cellStyle name="Style 178 2 2 6" xfId="26955"/>
    <cellStyle name="Style 178 2 2 6 2" xfId="26956"/>
    <cellStyle name="Style 178 2 2 7" xfId="26957"/>
    <cellStyle name="Style 178 2 2 8" xfId="26958"/>
    <cellStyle name="Style 178 2 2 9" xfId="26959"/>
    <cellStyle name="Style 178 2 2 9 2" xfId="26960"/>
    <cellStyle name="Style 178 2 2 9 2 2" xfId="26961"/>
    <cellStyle name="Style 178 2 2 9 2 2 2" xfId="26962"/>
    <cellStyle name="Style 178 2 2 9 2 3" xfId="26963"/>
    <cellStyle name="Style 178 2 2 9 3" xfId="26964"/>
    <cellStyle name="Style 178 2 2 9 3 2" xfId="26965"/>
    <cellStyle name="Style 178 2 3" xfId="26966"/>
    <cellStyle name="Style 178 2 3 2" xfId="26967"/>
    <cellStyle name="Style 178 2 4" xfId="26968"/>
    <cellStyle name="Style 178 2 4 2" xfId="26969"/>
    <cellStyle name="Style 178 2 5" xfId="26970"/>
    <cellStyle name="Style 178 2 5 2" xfId="26971"/>
    <cellStyle name="Style 178 2 6" xfId="26972"/>
    <cellStyle name="Style 178 2 6 2" xfId="26973"/>
    <cellStyle name="Style 178 3" xfId="26974"/>
    <cellStyle name="Style 178 3 2" xfId="26975"/>
    <cellStyle name="Style 178 3 3" xfId="26976"/>
    <cellStyle name="Style 178 3 3 2" xfId="26977"/>
    <cellStyle name="Style 178 3 4" xfId="26978"/>
    <cellStyle name="Style 178 3 5" xfId="26979"/>
    <cellStyle name="Style 178 3 6" xfId="26980"/>
    <cellStyle name="Style 178 3 7" xfId="26981"/>
    <cellStyle name="Style 178 3 8" xfId="26982"/>
    <cellStyle name="Style 179" xfId="26983"/>
    <cellStyle name="Style 179 2" xfId="26984"/>
    <cellStyle name="Style 179 2 2" xfId="26985"/>
    <cellStyle name="Style 179 2 2 2" xfId="26986"/>
    <cellStyle name="Style 179 2 2 2 2" xfId="26987"/>
    <cellStyle name="Style 179 2 2 2 2 2" xfId="26988"/>
    <cellStyle name="Style 179 2 2 2 2 3" xfId="26989"/>
    <cellStyle name="Style 179 2 2 2 2 4" xfId="26990"/>
    <cellStyle name="Style 179 2 2 2 3" xfId="26991"/>
    <cellStyle name="Style 179 2 2 2 4" xfId="26992"/>
    <cellStyle name="Style 179 2 2 2 5" xfId="26993"/>
    <cellStyle name="Style 179 2 2 2 6" xfId="26994"/>
    <cellStyle name="Style 179 2 2 2 7" xfId="26995"/>
    <cellStyle name="Style 179 2 2 3" xfId="26996"/>
    <cellStyle name="Style 179 2 2 3 2" xfId="26997"/>
    <cellStyle name="Style 179 2 2 4" xfId="26998"/>
    <cellStyle name="Style 179 2 2 4 2" xfId="26999"/>
    <cellStyle name="Style 179 2 2 5" xfId="27000"/>
    <cellStyle name="Style 179 2 2 5 2" xfId="27001"/>
    <cellStyle name="Style 179 2 2 5 2 2" xfId="27002"/>
    <cellStyle name="Style 179 2 2 5 2 2 2" xfId="27003"/>
    <cellStyle name="Style 179 2 2 5 2 2 2 2" xfId="27004"/>
    <cellStyle name="Style 179 2 2 5 2 2 2 2 2" xfId="27005"/>
    <cellStyle name="Style 179 2 2 5 2 2 2 2 2 2" xfId="27006"/>
    <cellStyle name="Style 179 2 2 5 2 2 2 2 3" xfId="27007"/>
    <cellStyle name="Style 179 2 2 5 2 2 2 3" xfId="27008"/>
    <cellStyle name="Style 179 2 2 5 2 2 2 3 2" xfId="27009"/>
    <cellStyle name="Style 179 2 2 5 2 2 3" xfId="27010"/>
    <cellStyle name="Style 179 2 2 5 2 2 3 2" xfId="27011"/>
    <cellStyle name="Style 179 2 2 5 2 2 4" xfId="27012"/>
    <cellStyle name="Style 179 2 2 5 2 3" xfId="27013"/>
    <cellStyle name="Style 179 2 2 5 2 4" xfId="27014"/>
    <cellStyle name="Style 179 2 2 5 2 4 2" xfId="27015"/>
    <cellStyle name="Style 179 2 2 5 2 4 2 2" xfId="27016"/>
    <cellStyle name="Style 179 2 2 5 2 4 3" xfId="27017"/>
    <cellStyle name="Style 179 2 2 5 2 5" xfId="27018"/>
    <cellStyle name="Style 179 2 2 5 2 5 2" xfId="27019"/>
    <cellStyle name="Style 179 2 2 5 2 6" xfId="27020"/>
    <cellStyle name="Style 179 2 2 5 3" xfId="27021"/>
    <cellStyle name="Style 179 2 2 5 3 2" xfId="27022"/>
    <cellStyle name="Style 179 2 2 5 3 2 2" xfId="27023"/>
    <cellStyle name="Style 179 2 2 5 3 2 2 2" xfId="27024"/>
    <cellStyle name="Style 179 2 2 5 3 2 2 2 2" xfId="27025"/>
    <cellStyle name="Style 179 2 2 5 3 2 2 3" xfId="27026"/>
    <cellStyle name="Style 179 2 2 5 3 2 3" xfId="27027"/>
    <cellStyle name="Style 179 2 2 5 3 2 3 2" xfId="27028"/>
    <cellStyle name="Style 179 2 2 5 3 3" xfId="27029"/>
    <cellStyle name="Style 179 2 2 5 3 3 2" xfId="27030"/>
    <cellStyle name="Style 179 2 2 5 3 4" xfId="27031"/>
    <cellStyle name="Style 179 2 2 5 4" xfId="27032"/>
    <cellStyle name="Style 179 2 2 5 4 2" xfId="27033"/>
    <cellStyle name="Style 179 2 2 5 4 2 2" xfId="27034"/>
    <cellStyle name="Style 179 2 2 5 4 2 2 2" xfId="27035"/>
    <cellStyle name="Style 179 2 2 5 4 2 3" xfId="27036"/>
    <cellStyle name="Style 179 2 2 5 4 3" xfId="27037"/>
    <cellStyle name="Style 179 2 2 5 4 3 2" xfId="27038"/>
    <cellStyle name="Style 179 2 2 5 5" xfId="27039"/>
    <cellStyle name="Style 179 2 2 5 5 2" xfId="27040"/>
    <cellStyle name="Style 179 2 2 5 6" xfId="27041"/>
    <cellStyle name="Style 179 2 2 6" xfId="27042"/>
    <cellStyle name="Style 179 2 2 6 2" xfId="27043"/>
    <cellStyle name="Style 179 2 2 7" xfId="27044"/>
    <cellStyle name="Style 179 2 2 8" xfId="27045"/>
    <cellStyle name="Style 179 2 2 8 2" xfId="27046"/>
    <cellStyle name="Style 179 2 2 8 2 2" xfId="27047"/>
    <cellStyle name="Style 179 2 2 8 2 2 2" xfId="27048"/>
    <cellStyle name="Style 179 2 2 8 2 3" xfId="27049"/>
    <cellStyle name="Style 179 2 2 8 3" xfId="27050"/>
    <cellStyle name="Style 179 2 2 8 3 2" xfId="27051"/>
    <cellStyle name="Style 179 2 2 9" xfId="27052"/>
    <cellStyle name="Style 179 2 3" xfId="27053"/>
    <cellStyle name="Style 179 2 4" xfId="27054"/>
    <cellStyle name="Style 179 2 5" xfId="27055"/>
    <cellStyle name="Style 179 2 6" xfId="27056"/>
    <cellStyle name="Style 179 2 6 2" xfId="27057"/>
    <cellStyle name="Style 179 3" xfId="27058"/>
    <cellStyle name="Style 179 3 2" xfId="27059"/>
    <cellStyle name="Style 179 3 3" xfId="27060"/>
    <cellStyle name="Style 179 3 3 2" xfId="27061"/>
    <cellStyle name="Style 179 3 4" xfId="27062"/>
    <cellStyle name="Style 179 3 5" xfId="27063"/>
    <cellStyle name="Style 179 3 6" xfId="27064"/>
    <cellStyle name="Style 179 3 7" xfId="27065"/>
    <cellStyle name="Style 179 3 8" xfId="27066"/>
    <cellStyle name="Style 180" xfId="27067"/>
    <cellStyle name="Style 180 2" xfId="27068"/>
    <cellStyle name="Style 180 2 2" xfId="27069"/>
    <cellStyle name="Style 180 2 2 2" xfId="27070"/>
    <cellStyle name="Style 180 2 2 2 2" xfId="27071"/>
    <cellStyle name="Style 180 2 2 2 2 2" xfId="27072"/>
    <cellStyle name="Style 180 2 2 2 2 3" xfId="27073"/>
    <cellStyle name="Style 180 2 2 2 2 4" xfId="27074"/>
    <cellStyle name="Style 180 2 2 2 3" xfId="27075"/>
    <cellStyle name="Style 180 2 2 2 4" xfId="27076"/>
    <cellStyle name="Style 180 2 2 2 5" xfId="27077"/>
    <cellStyle name="Style 180 2 2 2 6" xfId="27078"/>
    <cellStyle name="Style 180 2 2 2 7" xfId="27079"/>
    <cellStyle name="Style 180 2 2 3" xfId="27080"/>
    <cellStyle name="Style 180 2 2 3 2" xfId="27081"/>
    <cellStyle name="Style 180 2 2 4" xfId="27082"/>
    <cellStyle name="Style 180 2 2 4 2" xfId="27083"/>
    <cellStyle name="Style 180 2 2 5" xfId="27084"/>
    <cellStyle name="Style 180 2 2 5 2" xfId="27085"/>
    <cellStyle name="Style 180 2 2 5 2 2" xfId="27086"/>
    <cellStyle name="Style 180 2 2 5 2 2 2" xfId="27087"/>
    <cellStyle name="Style 180 2 2 5 2 2 2 2" xfId="27088"/>
    <cellStyle name="Style 180 2 2 5 2 2 2 2 2" xfId="27089"/>
    <cellStyle name="Style 180 2 2 5 2 2 2 2 2 2" xfId="27090"/>
    <cellStyle name="Style 180 2 2 5 2 2 2 2 3" xfId="27091"/>
    <cellStyle name="Style 180 2 2 5 2 2 2 3" xfId="27092"/>
    <cellStyle name="Style 180 2 2 5 2 2 2 3 2" xfId="27093"/>
    <cellStyle name="Style 180 2 2 5 2 2 3" xfId="27094"/>
    <cellStyle name="Style 180 2 2 5 2 2 3 2" xfId="27095"/>
    <cellStyle name="Style 180 2 2 5 2 2 4" xfId="27096"/>
    <cellStyle name="Style 180 2 2 5 2 3" xfId="27097"/>
    <cellStyle name="Style 180 2 2 5 2 4" xfId="27098"/>
    <cellStyle name="Style 180 2 2 5 2 4 2" xfId="27099"/>
    <cellStyle name="Style 180 2 2 5 2 4 2 2" xfId="27100"/>
    <cellStyle name="Style 180 2 2 5 2 4 3" xfId="27101"/>
    <cellStyle name="Style 180 2 2 5 2 5" xfId="27102"/>
    <cellStyle name="Style 180 2 2 5 2 5 2" xfId="27103"/>
    <cellStyle name="Style 180 2 2 5 2 6" xfId="27104"/>
    <cellStyle name="Style 180 2 2 5 3" xfId="27105"/>
    <cellStyle name="Style 180 2 2 5 3 2" xfId="27106"/>
    <cellStyle name="Style 180 2 2 5 3 2 2" xfId="27107"/>
    <cellStyle name="Style 180 2 2 5 3 2 2 2" xfId="27108"/>
    <cellStyle name="Style 180 2 2 5 3 2 2 2 2" xfId="27109"/>
    <cellStyle name="Style 180 2 2 5 3 2 2 3" xfId="27110"/>
    <cellStyle name="Style 180 2 2 5 3 2 3" xfId="27111"/>
    <cellStyle name="Style 180 2 2 5 3 2 3 2" xfId="27112"/>
    <cellStyle name="Style 180 2 2 5 3 3" xfId="27113"/>
    <cellStyle name="Style 180 2 2 5 3 3 2" xfId="27114"/>
    <cellStyle name="Style 180 2 2 5 3 4" xfId="27115"/>
    <cellStyle name="Style 180 2 2 5 4" xfId="27116"/>
    <cellStyle name="Style 180 2 2 5 4 2" xfId="27117"/>
    <cellStyle name="Style 180 2 2 5 4 2 2" xfId="27118"/>
    <cellStyle name="Style 180 2 2 5 4 2 2 2" xfId="27119"/>
    <cellStyle name="Style 180 2 2 5 4 2 3" xfId="27120"/>
    <cellStyle name="Style 180 2 2 5 4 3" xfId="27121"/>
    <cellStyle name="Style 180 2 2 5 4 3 2" xfId="27122"/>
    <cellStyle name="Style 180 2 2 5 5" xfId="27123"/>
    <cellStyle name="Style 180 2 2 5 5 2" xfId="27124"/>
    <cellStyle name="Style 180 2 2 5 6" xfId="27125"/>
    <cellStyle name="Style 180 2 2 6" xfId="27126"/>
    <cellStyle name="Style 180 2 2 6 2" xfId="27127"/>
    <cellStyle name="Style 180 2 2 7" xfId="27128"/>
    <cellStyle name="Style 180 2 2 8" xfId="27129"/>
    <cellStyle name="Style 180 2 2 8 2" xfId="27130"/>
    <cellStyle name="Style 180 2 2 8 2 2" xfId="27131"/>
    <cellStyle name="Style 180 2 2 8 2 2 2" xfId="27132"/>
    <cellStyle name="Style 180 2 2 8 2 3" xfId="27133"/>
    <cellStyle name="Style 180 2 2 8 3" xfId="27134"/>
    <cellStyle name="Style 180 2 2 8 3 2" xfId="27135"/>
    <cellStyle name="Style 180 2 2 9" xfId="27136"/>
    <cellStyle name="Style 180 2 3" xfId="27137"/>
    <cellStyle name="Style 180 2 4" xfId="27138"/>
    <cellStyle name="Style 180 2 5" xfId="27139"/>
    <cellStyle name="Style 180 2 6" xfId="27140"/>
    <cellStyle name="Style 180 2 6 2" xfId="27141"/>
    <cellStyle name="Style 180 3" xfId="27142"/>
    <cellStyle name="Style 180 3 2" xfId="27143"/>
    <cellStyle name="Style 180 3 3" xfId="27144"/>
    <cellStyle name="Style 180 3 3 2" xfId="27145"/>
    <cellStyle name="Style 180 3 4" xfId="27146"/>
    <cellStyle name="Style 180 3 5" xfId="27147"/>
    <cellStyle name="Style 180 3 6" xfId="27148"/>
    <cellStyle name="Style 180 3 7" xfId="27149"/>
    <cellStyle name="Style 180 3 8" xfId="27150"/>
    <cellStyle name="Style 181" xfId="27151"/>
    <cellStyle name="Style 181 2" xfId="27152"/>
    <cellStyle name="Style 181 2 2" xfId="27153"/>
    <cellStyle name="Style 181 2 2 10" xfId="27154"/>
    <cellStyle name="Style 181 2 2 2" xfId="27155"/>
    <cellStyle name="Style 181 2 2 2 2" xfId="27156"/>
    <cellStyle name="Style 181 2 2 2 2 2" xfId="27157"/>
    <cellStyle name="Style 181 2 2 2 2 3" xfId="27158"/>
    <cellStyle name="Style 181 2 2 2 2 4" xfId="27159"/>
    <cellStyle name="Style 181 2 2 2 3" xfId="27160"/>
    <cellStyle name="Style 181 2 2 2 3 2" xfId="27161"/>
    <cellStyle name="Style 181 2 2 2 4" xfId="27162"/>
    <cellStyle name="Style 181 2 2 2 4 2" xfId="27163"/>
    <cellStyle name="Style 181 2 2 2 5" xfId="27164"/>
    <cellStyle name="Style 181 2 2 2 5 2" xfId="27165"/>
    <cellStyle name="Style 181 2 2 2 6" xfId="27166"/>
    <cellStyle name="Style 181 2 2 2 7" xfId="27167"/>
    <cellStyle name="Style 181 2 2 3" xfId="27168"/>
    <cellStyle name="Style 181 2 2 3 2" xfId="27169"/>
    <cellStyle name="Style 181 2 2 4" xfId="27170"/>
    <cellStyle name="Style 181 2 2 4 2" xfId="27171"/>
    <cellStyle name="Style 181 2 2 5" xfId="27172"/>
    <cellStyle name="Style 181 2 2 5 2" xfId="27173"/>
    <cellStyle name="Style 181 2 2 5 2 2" xfId="27174"/>
    <cellStyle name="Style 181 2 2 5 2 2 2" xfId="27175"/>
    <cellStyle name="Style 181 2 2 5 2 2 2 2" xfId="27176"/>
    <cellStyle name="Style 181 2 2 5 2 2 2 2 2" xfId="27177"/>
    <cellStyle name="Style 181 2 2 5 2 2 2 2 2 2" xfId="27178"/>
    <cellStyle name="Style 181 2 2 5 2 2 2 2 3" xfId="27179"/>
    <cellStyle name="Style 181 2 2 5 2 2 2 3" xfId="27180"/>
    <cellStyle name="Style 181 2 2 5 2 2 2 3 2" xfId="27181"/>
    <cellStyle name="Style 181 2 2 5 2 2 3" xfId="27182"/>
    <cellStyle name="Style 181 2 2 5 2 2 3 2" xfId="27183"/>
    <cellStyle name="Style 181 2 2 5 2 2 4" xfId="27184"/>
    <cellStyle name="Style 181 2 2 5 2 3" xfId="27185"/>
    <cellStyle name="Style 181 2 2 5 2 4" xfId="27186"/>
    <cellStyle name="Style 181 2 2 5 2 4 2" xfId="27187"/>
    <cellStyle name="Style 181 2 2 5 2 4 2 2" xfId="27188"/>
    <cellStyle name="Style 181 2 2 5 2 4 3" xfId="27189"/>
    <cellStyle name="Style 181 2 2 5 2 5" xfId="27190"/>
    <cellStyle name="Style 181 2 2 5 2 5 2" xfId="27191"/>
    <cellStyle name="Style 181 2 2 5 2 6" xfId="27192"/>
    <cellStyle name="Style 181 2 2 5 3" xfId="27193"/>
    <cellStyle name="Style 181 2 2 5 3 2" xfId="27194"/>
    <cellStyle name="Style 181 2 2 5 3 2 2" xfId="27195"/>
    <cellStyle name="Style 181 2 2 5 3 2 2 2" xfId="27196"/>
    <cellStyle name="Style 181 2 2 5 3 2 2 2 2" xfId="27197"/>
    <cellStyle name="Style 181 2 2 5 3 2 2 3" xfId="27198"/>
    <cellStyle name="Style 181 2 2 5 3 2 3" xfId="27199"/>
    <cellStyle name="Style 181 2 2 5 3 2 3 2" xfId="27200"/>
    <cellStyle name="Style 181 2 2 5 3 3" xfId="27201"/>
    <cellStyle name="Style 181 2 2 5 3 3 2" xfId="27202"/>
    <cellStyle name="Style 181 2 2 5 3 4" xfId="27203"/>
    <cellStyle name="Style 181 2 2 5 4" xfId="27204"/>
    <cellStyle name="Style 181 2 2 5 4 2" xfId="27205"/>
    <cellStyle name="Style 181 2 2 5 4 2 2" xfId="27206"/>
    <cellStyle name="Style 181 2 2 5 4 2 2 2" xfId="27207"/>
    <cellStyle name="Style 181 2 2 5 4 2 3" xfId="27208"/>
    <cellStyle name="Style 181 2 2 5 4 3" xfId="27209"/>
    <cellStyle name="Style 181 2 2 5 4 3 2" xfId="27210"/>
    <cellStyle name="Style 181 2 2 5 5" xfId="27211"/>
    <cellStyle name="Style 181 2 2 5 5 2" xfId="27212"/>
    <cellStyle name="Style 181 2 2 5 6" xfId="27213"/>
    <cellStyle name="Style 181 2 2 6" xfId="27214"/>
    <cellStyle name="Style 181 2 2 6 2" xfId="27215"/>
    <cellStyle name="Style 181 2 2 7" xfId="27216"/>
    <cellStyle name="Style 181 2 2 8" xfId="27217"/>
    <cellStyle name="Style 181 2 2 9" xfId="27218"/>
    <cellStyle name="Style 181 2 2 9 2" xfId="27219"/>
    <cellStyle name="Style 181 2 2 9 2 2" xfId="27220"/>
    <cellStyle name="Style 181 2 2 9 2 2 2" xfId="27221"/>
    <cellStyle name="Style 181 2 2 9 2 3" xfId="27222"/>
    <cellStyle name="Style 181 2 2 9 3" xfId="27223"/>
    <cellStyle name="Style 181 2 2 9 3 2" xfId="27224"/>
    <cellStyle name="Style 181 2 3" xfId="27225"/>
    <cellStyle name="Style 181 2 3 2" xfId="27226"/>
    <cellStyle name="Style 181 2 4" xfId="27227"/>
    <cellStyle name="Style 181 2 4 2" xfId="27228"/>
    <cellStyle name="Style 181 2 5" xfId="27229"/>
    <cellStyle name="Style 181 2 5 2" xfId="27230"/>
    <cellStyle name="Style 181 2 6" xfId="27231"/>
    <cellStyle name="Style 181 2 6 2" xfId="27232"/>
    <cellStyle name="Style 181 3" xfId="27233"/>
    <cellStyle name="Style 181 3 2" xfId="27234"/>
    <cellStyle name="Style 181 3 3" xfId="27235"/>
    <cellStyle name="Style 181 3 3 2" xfId="27236"/>
    <cellStyle name="Style 181 3 4" xfId="27237"/>
    <cellStyle name="Style 181 3 5" xfId="27238"/>
    <cellStyle name="Style 181 3 6" xfId="27239"/>
    <cellStyle name="Style 181 3 7" xfId="27240"/>
    <cellStyle name="Style 181 3 8" xfId="27241"/>
    <cellStyle name="Style 182" xfId="27242"/>
    <cellStyle name="Style 182 2" xfId="27243"/>
    <cellStyle name="Style 182 2 2" xfId="27244"/>
    <cellStyle name="Style 182 2 2 10" xfId="27245"/>
    <cellStyle name="Style 182 2 2 2" xfId="27246"/>
    <cellStyle name="Style 182 2 2 2 2" xfId="27247"/>
    <cellStyle name="Style 182 2 2 2 2 2" xfId="27248"/>
    <cellStyle name="Style 182 2 2 2 2 3" xfId="27249"/>
    <cellStyle name="Style 182 2 2 2 2 4" xfId="27250"/>
    <cellStyle name="Style 182 2 2 2 3" xfId="27251"/>
    <cellStyle name="Style 182 2 2 2 3 2" xfId="27252"/>
    <cellStyle name="Style 182 2 2 2 4" xfId="27253"/>
    <cellStyle name="Style 182 2 2 2 4 2" xfId="27254"/>
    <cellStyle name="Style 182 2 2 2 5" xfId="27255"/>
    <cellStyle name="Style 182 2 2 2 5 2" xfId="27256"/>
    <cellStyle name="Style 182 2 2 2 6" xfId="27257"/>
    <cellStyle name="Style 182 2 2 2 7" xfId="27258"/>
    <cellStyle name="Style 182 2 2 3" xfId="27259"/>
    <cellStyle name="Style 182 2 2 3 2" xfId="27260"/>
    <cellStyle name="Style 182 2 2 4" xfId="27261"/>
    <cellStyle name="Style 182 2 2 4 2" xfId="27262"/>
    <cellStyle name="Style 182 2 2 5" xfId="27263"/>
    <cellStyle name="Style 182 2 2 5 2" xfId="27264"/>
    <cellStyle name="Style 182 2 2 5 2 2" xfId="27265"/>
    <cellStyle name="Style 182 2 2 5 2 2 2" xfId="27266"/>
    <cellStyle name="Style 182 2 2 5 2 2 2 2" xfId="27267"/>
    <cellStyle name="Style 182 2 2 5 2 2 2 2 2" xfId="27268"/>
    <cellStyle name="Style 182 2 2 5 2 2 2 2 2 2" xfId="27269"/>
    <cellStyle name="Style 182 2 2 5 2 2 2 2 3" xfId="27270"/>
    <cellStyle name="Style 182 2 2 5 2 2 2 3" xfId="27271"/>
    <cellStyle name="Style 182 2 2 5 2 2 2 3 2" xfId="27272"/>
    <cellStyle name="Style 182 2 2 5 2 2 3" xfId="27273"/>
    <cellStyle name="Style 182 2 2 5 2 2 3 2" xfId="27274"/>
    <cellStyle name="Style 182 2 2 5 2 2 4" xfId="27275"/>
    <cellStyle name="Style 182 2 2 5 2 3" xfId="27276"/>
    <cellStyle name="Style 182 2 2 5 2 4" xfId="27277"/>
    <cellStyle name="Style 182 2 2 5 2 4 2" xfId="27278"/>
    <cellStyle name="Style 182 2 2 5 2 4 2 2" xfId="27279"/>
    <cellStyle name="Style 182 2 2 5 2 4 3" xfId="27280"/>
    <cellStyle name="Style 182 2 2 5 2 5" xfId="27281"/>
    <cellStyle name="Style 182 2 2 5 2 5 2" xfId="27282"/>
    <cellStyle name="Style 182 2 2 5 2 6" xfId="27283"/>
    <cellStyle name="Style 182 2 2 5 3" xfId="27284"/>
    <cellStyle name="Style 182 2 2 5 3 2" xfId="27285"/>
    <cellStyle name="Style 182 2 2 5 3 2 2" xfId="27286"/>
    <cellStyle name="Style 182 2 2 5 3 2 2 2" xfId="27287"/>
    <cellStyle name="Style 182 2 2 5 3 2 2 2 2" xfId="27288"/>
    <cellStyle name="Style 182 2 2 5 3 2 2 3" xfId="27289"/>
    <cellStyle name="Style 182 2 2 5 3 2 3" xfId="27290"/>
    <cellStyle name="Style 182 2 2 5 3 2 3 2" xfId="27291"/>
    <cellStyle name="Style 182 2 2 5 3 3" xfId="27292"/>
    <cellStyle name="Style 182 2 2 5 3 3 2" xfId="27293"/>
    <cellStyle name="Style 182 2 2 5 3 4" xfId="27294"/>
    <cellStyle name="Style 182 2 2 5 4" xfId="27295"/>
    <cellStyle name="Style 182 2 2 5 4 2" xfId="27296"/>
    <cellStyle name="Style 182 2 2 5 4 2 2" xfId="27297"/>
    <cellStyle name="Style 182 2 2 5 4 2 2 2" xfId="27298"/>
    <cellStyle name="Style 182 2 2 5 4 2 3" xfId="27299"/>
    <cellStyle name="Style 182 2 2 5 4 3" xfId="27300"/>
    <cellStyle name="Style 182 2 2 5 4 3 2" xfId="27301"/>
    <cellStyle name="Style 182 2 2 5 5" xfId="27302"/>
    <cellStyle name="Style 182 2 2 5 5 2" xfId="27303"/>
    <cellStyle name="Style 182 2 2 5 6" xfId="27304"/>
    <cellStyle name="Style 182 2 2 6" xfId="27305"/>
    <cellStyle name="Style 182 2 2 6 2" xfId="27306"/>
    <cellStyle name="Style 182 2 2 7" xfId="27307"/>
    <cellStyle name="Style 182 2 2 8" xfId="27308"/>
    <cellStyle name="Style 182 2 2 9" xfId="27309"/>
    <cellStyle name="Style 182 2 2 9 2" xfId="27310"/>
    <cellStyle name="Style 182 2 2 9 2 2" xfId="27311"/>
    <cellStyle name="Style 182 2 2 9 2 2 2" xfId="27312"/>
    <cellStyle name="Style 182 2 2 9 2 3" xfId="27313"/>
    <cellStyle name="Style 182 2 2 9 3" xfId="27314"/>
    <cellStyle name="Style 182 2 2 9 3 2" xfId="27315"/>
    <cellStyle name="Style 182 2 3" xfId="27316"/>
    <cellStyle name="Style 182 2 3 2" xfId="27317"/>
    <cellStyle name="Style 182 2 4" xfId="27318"/>
    <cellStyle name="Style 182 2 4 2" xfId="27319"/>
    <cellStyle name="Style 182 2 5" xfId="27320"/>
    <cellStyle name="Style 182 2 5 2" xfId="27321"/>
    <cellStyle name="Style 182 2 6" xfId="27322"/>
    <cellStyle name="Style 182 2 6 2" xfId="27323"/>
    <cellStyle name="Style 182 3" xfId="27324"/>
    <cellStyle name="Style 182 3 2" xfId="27325"/>
    <cellStyle name="Style 182 3 3" xfId="27326"/>
    <cellStyle name="Style 182 3 3 2" xfId="27327"/>
    <cellStyle name="Style 182 3 4" xfId="27328"/>
    <cellStyle name="Style 182 3 5" xfId="27329"/>
    <cellStyle name="Style 182 3 6" xfId="27330"/>
    <cellStyle name="Style 182 3 7" xfId="27331"/>
    <cellStyle name="Style 182 3 8" xfId="27332"/>
    <cellStyle name="Style 183" xfId="27333"/>
    <cellStyle name="Style 183 2" xfId="27334"/>
    <cellStyle name="Style 183 2 2" xfId="27335"/>
    <cellStyle name="Style 183 2 2 10" xfId="27336"/>
    <cellStyle name="Style 183 2 2 2" xfId="27337"/>
    <cellStyle name="Style 183 2 2 2 2" xfId="27338"/>
    <cellStyle name="Style 183 2 2 2 2 2" xfId="27339"/>
    <cellStyle name="Style 183 2 2 2 2 3" xfId="27340"/>
    <cellStyle name="Style 183 2 2 2 2 4" xfId="27341"/>
    <cellStyle name="Style 183 2 2 2 3" xfId="27342"/>
    <cellStyle name="Style 183 2 2 2 3 2" xfId="27343"/>
    <cellStyle name="Style 183 2 2 2 4" xfId="27344"/>
    <cellStyle name="Style 183 2 2 2 4 2" xfId="27345"/>
    <cellStyle name="Style 183 2 2 2 5" xfId="27346"/>
    <cellStyle name="Style 183 2 2 2 5 2" xfId="27347"/>
    <cellStyle name="Style 183 2 2 2 6" xfId="27348"/>
    <cellStyle name="Style 183 2 2 2 7" xfId="27349"/>
    <cellStyle name="Style 183 2 2 3" xfId="27350"/>
    <cellStyle name="Style 183 2 2 3 2" xfId="27351"/>
    <cellStyle name="Style 183 2 2 4" xfId="27352"/>
    <cellStyle name="Style 183 2 2 4 2" xfId="27353"/>
    <cellStyle name="Style 183 2 2 5" xfId="27354"/>
    <cellStyle name="Style 183 2 2 5 2" xfId="27355"/>
    <cellStyle name="Style 183 2 2 5 2 2" xfId="27356"/>
    <cellStyle name="Style 183 2 2 5 2 2 2" xfId="27357"/>
    <cellStyle name="Style 183 2 2 5 2 2 2 2" xfId="27358"/>
    <cellStyle name="Style 183 2 2 5 2 2 2 2 2" xfId="27359"/>
    <cellStyle name="Style 183 2 2 5 2 2 2 2 2 2" xfId="27360"/>
    <cellStyle name="Style 183 2 2 5 2 2 2 2 3" xfId="27361"/>
    <cellStyle name="Style 183 2 2 5 2 2 2 3" xfId="27362"/>
    <cellStyle name="Style 183 2 2 5 2 2 2 3 2" xfId="27363"/>
    <cellStyle name="Style 183 2 2 5 2 2 3" xfId="27364"/>
    <cellStyle name="Style 183 2 2 5 2 2 3 2" xfId="27365"/>
    <cellStyle name="Style 183 2 2 5 2 2 4" xfId="27366"/>
    <cellStyle name="Style 183 2 2 5 2 3" xfId="27367"/>
    <cellStyle name="Style 183 2 2 5 2 4" xfId="27368"/>
    <cellStyle name="Style 183 2 2 5 2 4 2" xfId="27369"/>
    <cellStyle name="Style 183 2 2 5 2 4 2 2" xfId="27370"/>
    <cellStyle name="Style 183 2 2 5 2 4 3" xfId="27371"/>
    <cellStyle name="Style 183 2 2 5 2 5" xfId="27372"/>
    <cellStyle name="Style 183 2 2 5 2 5 2" xfId="27373"/>
    <cellStyle name="Style 183 2 2 5 2 6" xfId="27374"/>
    <cellStyle name="Style 183 2 2 5 3" xfId="27375"/>
    <cellStyle name="Style 183 2 2 5 3 2" xfId="27376"/>
    <cellStyle name="Style 183 2 2 5 3 2 2" xfId="27377"/>
    <cellStyle name="Style 183 2 2 5 3 2 2 2" xfId="27378"/>
    <cellStyle name="Style 183 2 2 5 3 2 2 2 2" xfId="27379"/>
    <cellStyle name="Style 183 2 2 5 3 2 2 3" xfId="27380"/>
    <cellStyle name="Style 183 2 2 5 3 2 3" xfId="27381"/>
    <cellStyle name="Style 183 2 2 5 3 2 3 2" xfId="27382"/>
    <cellStyle name="Style 183 2 2 5 3 3" xfId="27383"/>
    <cellStyle name="Style 183 2 2 5 3 3 2" xfId="27384"/>
    <cellStyle name="Style 183 2 2 5 3 4" xfId="27385"/>
    <cellStyle name="Style 183 2 2 5 4" xfId="27386"/>
    <cellStyle name="Style 183 2 2 5 4 2" xfId="27387"/>
    <cellStyle name="Style 183 2 2 5 4 2 2" xfId="27388"/>
    <cellStyle name="Style 183 2 2 5 4 2 2 2" xfId="27389"/>
    <cellStyle name="Style 183 2 2 5 4 2 3" xfId="27390"/>
    <cellStyle name="Style 183 2 2 5 4 3" xfId="27391"/>
    <cellStyle name="Style 183 2 2 5 4 3 2" xfId="27392"/>
    <cellStyle name="Style 183 2 2 5 5" xfId="27393"/>
    <cellStyle name="Style 183 2 2 5 5 2" xfId="27394"/>
    <cellStyle name="Style 183 2 2 5 6" xfId="27395"/>
    <cellStyle name="Style 183 2 2 6" xfId="27396"/>
    <cellStyle name="Style 183 2 2 6 2" xfId="27397"/>
    <cellStyle name="Style 183 2 2 7" xfId="27398"/>
    <cellStyle name="Style 183 2 2 8" xfId="27399"/>
    <cellStyle name="Style 183 2 2 9" xfId="27400"/>
    <cellStyle name="Style 183 2 2 9 2" xfId="27401"/>
    <cellStyle name="Style 183 2 2 9 2 2" xfId="27402"/>
    <cellStyle name="Style 183 2 2 9 2 2 2" xfId="27403"/>
    <cellStyle name="Style 183 2 2 9 2 3" xfId="27404"/>
    <cellStyle name="Style 183 2 2 9 3" xfId="27405"/>
    <cellStyle name="Style 183 2 2 9 3 2" xfId="27406"/>
    <cellStyle name="Style 183 2 3" xfId="27407"/>
    <cellStyle name="Style 183 2 3 2" xfId="27408"/>
    <cellStyle name="Style 183 2 4" xfId="27409"/>
    <cellStyle name="Style 183 2 4 2" xfId="27410"/>
    <cellStyle name="Style 183 2 5" xfId="27411"/>
    <cellStyle name="Style 183 2 5 2" xfId="27412"/>
    <cellStyle name="Style 183 2 6" xfId="27413"/>
    <cellStyle name="Style 183 2 6 2" xfId="27414"/>
    <cellStyle name="Style 183 3" xfId="27415"/>
    <cellStyle name="Style 183 3 2" xfId="27416"/>
    <cellStyle name="Style 183 3 3" xfId="27417"/>
    <cellStyle name="Style 183 3 3 2" xfId="27418"/>
    <cellStyle name="Style 183 3 4" xfId="27419"/>
    <cellStyle name="Style 183 3 5" xfId="27420"/>
    <cellStyle name="Style 183 3 6" xfId="27421"/>
    <cellStyle name="Style 183 3 7" xfId="27422"/>
    <cellStyle name="Style 183 3 8" xfId="27423"/>
    <cellStyle name="Style 184" xfId="27424"/>
    <cellStyle name="Style 184 2" xfId="27425"/>
    <cellStyle name="Style 184 2 2" xfId="27426"/>
    <cellStyle name="Style 184 2 2 10" xfId="27427"/>
    <cellStyle name="Style 184 2 2 2" xfId="27428"/>
    <cellStyle name="Style 184 2 2 2 2" xfId="27429"/>
    <cellStyle name="Style 184 2 2 2 2 2" xfId="27430"/>
    <cellStyle name="Style 184 2 2 2 2 3" xfId="27431"/>
    <cellStyle name="Style 184 2 2 2 2 4" xfId="27432"/>
    <cellStyle name="Style 184 2 2 2 3" xfId="27433"/>
    <cellStyle name="Style 184 2 2 2 3 2" xfId="27434"/>
    <cellStyle name="Style 184 2 2 2 4" xfId="27435"/>
    <cellStyle name="Style 184 2 2 2 4 2" xfId="27436"/>
    <cellStyle name="Style 184 2 2 2 5" xfId="27437"/>
    <cellStyle name="Style 184 2 2 2 5 2" xfId="27438"/>
    <cellStyle name="Style 184 2 2 2 6" xfId="27439"/>
    <cellStyle name="Style 184 2 2 2 7" xfId="27440"/>
    <cellStyle name="Style 184 2 2 3" xfId="27441"/>
    <cellStyle name="Style 184 2 2 3 2" xfId="27442"/>
    <cellStyle name="Style 184 2 2 4" xfId="27443"/>
    <cellStyle name="Style 184 2 2 4 2" xfId="27444"/>
    <cellStyle name="Style 184 2 2 5" xfId="27445"/>
    <cellStyle name="Style 184 2 2 5 2" xfId="27446"/>
    <cellStyle name="Style 184 2 2 5 2 2" xfId="27447"/>
    <cellStyle name="Style 184 2 2 5 2 2 2" xfId="27448"/>
    <cellStyle name="Style 184 2 2 5 2 2 2 2" xfId="27449"/>
    <cellStyle name="Style 184 2 2 5 2 2 2 2 2" xfId="27450"/>
    <cellStyle name="Style 184 2 2 5 2 2 2 2 2 2" xfId="27451"/>
    <cellStyle name="Style 184 2 2 5 2 2 2 2 3" xfId="27452"/>
    <cellStyle name="Style 184 2 2 5 2 2 2 3" xfId="27453"/>
    <cellStyle name="Style 184 2 2 5 2 2 2 3 2" xfId="27454"/>
    <cellStyle name="Style 184 2 2 5 2 2 3" xfId="27455"/>
    <cellStyle name="Style 184 2 2 5 2 2 3 2" xfId="27456"/>
    <cellStyle name="Style 184 2 2 5 2 2 4" xfId="27457"/>
    <cellStyle name="Style 184 2 2 5 2 3" xfId="27458"/>
    <cellStyle name="Style 184 2 2 5 2 4" xfId="27459"/>
    <cellStyle name="Style 184 2 2 5 2 4 2" xfId="27460"/>
    <cellStyle name="Style 184 2 2 5 2 4 2 2" xfId="27461"/>
    <cellStyle name="Style 184 2 2 5 2 4 3" xfId="27462"/>
    <cellStyle name="Style 184 2 2 5 2 5" xfId="27463"/>
    <cellStyle name="Style 184 2 2 5 2 5 2" xfId="27464"/>
    <cellStyle name="Style 184 2 2 5 2 6" xfId="27465"/>
    <cellStyle name="Style 184 2 2 5 3" xfId="27466"/>
    <cellStyle name="Style 184 2 2 5 3 2" xfId="27467"/>
    <cellStyle name="Style 184 2 2 5 3 2 2" xfId="27468"/>
    <cellStyle name="Style 184 2 2 5 3 2 2 2" xfId="27469"/>
    <cellStyle name="Style 184 2 2 5 3 2 2 2 2" xfId="27470"/>
    <cellStyle name="Style 184 2 2 5 3 2 2 3" xfId="27471"/>
    <cellStyle name="Style 184 2 2 5 3 2 3" xfId="27472"/>
    <cellStyle name="Style 184 2 2 5 3 2 3 2" xfId="27473"/>
    <cellStyle name="Style 184 2 2 5 3 3" xfId="27474"/>
    <cellStyle name="Style 184 2 2 5 3 3 2" xfId="27475"/>
    <cellStyle name="Style 184 2 2 5 3 4" xfId="27476"/>
    <cellStyle name="Style 184 2 2 5 4" xfId="27477"/>
    <cellStyle name="Style 184 2 2 5 4 2" xfId="27478"/>
    <cellStyle name="Style 184 2 2 5 4 2 2" xfId="27479"/>
    <cellStyle name="Style 184 2 2 5 4 2 2 2" xfId="27480"/>
    <cellStyle name="Style 184 2 2 5 4 2 3" xfId="27481"/>
    <cellStyle name="Style 184 2 2 5 4 3" xfId="27482"/>
    <cellStyle name="Style 184 2 2 5 4 3 2" xfId="27483"/>
    <cellStyle name="Style 184 2 2 5 5" xfId="27484"/>
    <cellStyle name="Style 184 2 2 5 5 2" xfId="27485"/>
    <cellStyle name="Style 184 2 2 5 6" xfId="27486"/>
    <cellStyle name="Style 184 2 2 6" xfId="27487"/>
    <cellStyle name="Style 184 2 2 6 2" xfId="27488"/>
    <cellStyle name="Style 184 2 2 7" xfId="27489"/>
    <cellStyle name="Style 184 2 2 8" xfId="27490"/>
    <cellStyle name="Style 184 2 2 9" xfId="27491"/>
    <cellStyle name="Style 184 2 2 9 2" xfId="27492"/>
    <cellStyle name="Style 184 2 2 9 2 2" xfId="27493"/>
    <cellStyle name="Style 184 2 2 9 2 2 2" xfId="27494"/>
    <cellStyle name="Style 184 2 2 9 2 3" xfId="27495"/>
    <cellStyle name="Style 184 2 2 9 3" xfId="27496"/>
    <cellStyle name="Style 184 2 2 9 3 2" xfId="27497"/>
    <cellStyle name="Style 184 2 3" xfId="27498"/>
    <cellStyle name="Style 184 2 3 2" xfId="27499"/>
    <cellStyle name="Style 184 2 4" xfId="27500"/>
    <cellStyle name="Style 184 2 4 2" xfId="27501"/>
    <cellStyle name="Style 184 2 5" xfId="27502"/>
    <cellStyle name="Style 184 2 5 2" xfId="27503"/>
    <cellStyle name="Style 184 2 6" xfId="27504"/>
    <cellStyle name="Style 184 2 6 2" xfId="27505"/>
    <cellStyle name="Style 184 3" xfId="27506"/>
    <cellStyle name="Style 184 3 2" xfId="27507"/>
    <cellStyle name="Style 184 3 3" xfId="27508"/>
    <cellStyle name="Style 184 3 3 2" xfId="27509"/>
    <cellStyle name="Style 184 3 4" xfId="27510"/>
    <cellStyle name="Style 184 3 5" xfId="27511"/>
    <cellStyle name="Style 184 3 6" xfId="27512"/>
    <cellStyle name="Style 184 3 7" xfId="27513"/>
    <cellStyle name="Style 184 3 8" xfId="27514"/>
    <cellStyle name="Style 185" xfId="27515"/>
    <cellStyle name="Style 185 2" xfId="27516"/>
    <cellStyle name="Style 185 2 2" xfId="27517"/>
    <cellStyle name="Style 185 2 3" xfId="27518"/>
    <cellStyle name="Style 185 2 3 2" xfId="27519"/>
    <cellStyle name="Style 185 2 4" xfId="27520"/>
    <cellStyle name="Style 185 2 5" xfId="27521"/>
    <cellStyle name="Style 185 2 6" xfId="27522"/>
    <cellStyle name="Style 185 2 7" xfId="27523"/>
    <cellStyle name="Style 185 2 8" xfId="27524"/>
    <cellStyle name="Style 186" xfId="27525"/>
    <cellStyle name="Style 186 2" xfId="27526"/>
    <cellStyle name="Style 186 2 2" xfId="27527"/>
    <cellStyle name="Style 186 2 3" xfId="27528"/>
    <cellStyle name="Style 186 2 3 2" xfId="27529"/>
    <cellStyle name="Style 186 2 4" xfId="27530"/>
    <cellStyle name="Style 186 2 5" xfId="27531"/>
    <cellStyle name="Style 186 2 6" xfId="27532"/>
    <cellStyle name="Style 186 2 7" xfId="27533"/>
    <cellStyle name="Style 186 2 8" xfId="27534"/>
    <cellStyle name="Style 187" xfId="27535"/>
    <cellStyle name="Style 187 2" xfId="27536"/>
    <cellStyle name="Style 187 2 2" xfId="27537"/>
    <cellStyle name="Style 187 2 3" xfId="27538"/>
    <cellStyle name="Style 187 2 3 2" xfId="27539"/>
    <cellStyle name="Style 187 2 4" xfId="27540"/>
    <cellStyle name="Style 187 2 5" xfId="27541"/>
    <cellStyle name="Style 187 2 6" xfId="27542"/>
    <cellStyle name="Style 187 2 7" xfId="27543"/>
    <cellStyle name="Style 187 2 8" xfId="27544"/>
    <cellStyle name="Style 188" xfId="27545"/>
    <cellStyle name="Style 188 2" xfId="27546"/>
    <cellStyle name="Style 188 2 2" xfId="27547"/>
    <cellStyle name="Style 188 2 3" xfId="27548"/>
    <cellStyle name="Style 188 2 3 2" xfId="27549"/>
    <cellStyle name="Style 188 2 4" xfId="27550"/>
    <cellStyle name="Style 188 2 5" xfId="27551"/>
    <cellStyle name="Style 188 2 6" xfId="27552"/>
    <cellStyle name="Style 188 2 7" xfId="27553"/>
    <cellStyle name="Style 188 2 8" xfId="27554"/>
    <cellStyle name="Style 189" xfId="27555"/>
    <cellStyle name="Style 189 2" xfId="27556"/>
    <cellStyle name="Style 189 2 2" xfId="27557"/>
    <cellStyle name="Style 189 2 2 2" xfId="27558"/>
    <cellStyle name="Style 189 2 3" xfId="27559"/>
    <cellStyle name="Style 189 2 3 2" xfId="27560"/>
    <cellStyle name="Style 189 2 4" xfId="27561"/>
    <cellStyle name="Style 189 2 5" xfId="27562"/>
    <cellStyle name="Style 189 2 6" xfId="27563"/>
    <cellStyle name="Style 189 2 7" xfId="27564"/>
    <cellStyle name="Style 189 2 8" xfId="27565"/>
    <cellStyle name="Style 189 3" xfId="27566"/>
    <cellStyle name="Style 190" xfId="27567"/>
    <cellStyle name="Style 190 2" xfId="27568"/>
    <cellStyle name="Style 190 2 2" xfId="27569"/>
    <cellStyle name="Style 190 2 2 2" xfId="27570"/>
    <cellStyle name="Style 190 2 3" xfId="27571"/>
    <cellStyle name="Style 190 2 3 2" xfId="27572"/>
    <cellStyle name="Style 190 2 4" xfId="27573"/>
    <cellStyle name="Style 190 2 5" xfId="27574"/>
    <cellStyle name="Style 190 2 6" xfId="27575"/>
    <cellStyle name="Style 190 2 7" xfId="27576"/>
    <cellStyle name="Style 190 2 8" xfId="27577"/>
    <cellStyle name="Style 190 3" xfId="27578"/>
    <cellStyle name="Style 191" xfId="27579"/>
    <cellStyle name="Style 191 2" xfId="27580"/>
    <cellStyle name="Style 191 2 2" xfId="27581"/>
    <cellStyle name="Style 191 2 2 2" xfId="27582"/>
    <cellStyle name="Style 191 2 3" xfId="27583"/>
    <cellStyle name="Style 191 2 3 2" xfId="27584"/>
    <cellStyle name="Style 191 2 4" xfId="27585"/>
    <cellStyle name="Style 191 2 5" xfId="27586"/>
    <cellStyle name="Style 191 2 6" xfId="27587"/>
    <cellStyle name="Style 191 2 7" xfId="27588"/>
    <cellStyle name="Style 191 2 8" xfId="27589"/>
    <cellStyle name="Style 191 3" xfId="27590"/>
    <cellStyle name="Style 193" xfId="27591"/>
    <cellStyle name="Style 193 2" xfId="27592"/>
    <cellStyle name="Style 193 2 2" xfId="27593"/>
    <cellStyle name="Style 193 2 2 2" xfId="27594"/>
    <cellStyle name="Style 193 2 2 2 2" xfId="27595"/>
    <cellStyle name="Style 193 2 2 2 3" xfId="27596"/>
    <cellStyle name="Style 193 2 2 2 4" xfId="27597"/>
    <cellStyle name="Style 193 2 2 3" xfId="27598"/>
    <cellStyle name="Style 193 2 2 4" xfId="27599"/>
    <cellStyle name="Style 193 2 2 5" xfId="27600"/>
    <cellStyle name="Style 193 2 2 6" xfId="27601"/>
    <cellStyle name="Style 193 2 2 7" xfId="27602"/>
    <cellStyle name="Style 193 2 3" xfId="27603"/>
    <cellStyle name="Style 193 2 3 2" xfId="27604"/>
    <cellStyle name="Style 193 2 4" xfId="27605"/>
    <cellStyle name="Style 193 2 4 2" xfId="27606"/>
    <cellStyle name="Style 193 2 5" xfId="27607"/>
    <cellStyle name="Style 193 2 5 2" xfId="27608"/>
    <cellStyle name="Style 193 2 5 2 2" xfId="27609"/>
    <cellStyle name="Style 193 2 5 2 2 2" xfId="27610"/>
    <cellStyle name="Style 193 2 5 2 2 2 2" xfId="27611"/>
    <cellStyle name="Style 193 2 5 2 2 2 2 2" xfId="27612"/>
    <cellStyle name="Style 193 2 5 2 2 2 2 2 2" xfId="27613"/>
    <cellStyle name="Style 193 2 5 2 2 2 2 3" xfId="27614"/>
    <cellStyle name="Style 193 2 5 2 2 2 3" xfId="27615"/>
    <cellStyle name="Style 193 2 5 2 2 2 3 2" xfId="27616"/>
    <cellStyle name="Style 193 2 5 2 2 3" xfId="27617"/>
    <cellStyle name="Style 193 2 5 2 2 3 2" xfId="27618"/>
    <cellStyle name="Style 193 2 5 2 2 4" xfId="27619"/>
    <cellStyle name="Style 193 2 5 2 3" xfId="27620"/>
    <cellStyle name="Style 193 2 5 2 4" xfId="27621"/>
    <cellStyle name="Style 193 2 5 2 4 2" xfId="27622"/>
    <cellStyle name="Style 193 2 5 2 4 2 2" xfId="27623"/>
    <cellStyle name="Style 193 2 5 2 4 3" xfId="27624"/>
    <cellStyle name="Style 193 2 5 2 5" xfId="27625"/>
    <cellStyle name="Style 193 2 5 2 5 2" xfId="27626"/>
    <cellStyle name="Style 193 2 5 2 6" xfId="27627"/>
    <cellStyle name="Style 193 2 5 3" xfId="27628"/>
    <cellStyle name="Style 193 2 5 3 2" xfId="27629"/>
    <cellStyle name="Style 193 2 5 3 2 2" xfId="27630"/>
    <cellStyle name="Style 193 2 5 3 2 2 2" xfId="27631"/>
    <cellStyle name="Style 193 2 5 3 2 2 2 2" xfId="27632"/>
    <cellStyle name="Style 193 2 5 3 2 2 3" xfId="27633"/>
    <cellStyle name="Style 193 2 5 3 2 3" xfId="27634"/>
    <cellStyle name="Style 193 2 5 3 2 3 2" xfId="27635"/>
    <cellStyle name="Style 193 2 5 3 3" xfId="27636"/>
    <cellStyle name="Style 193 2 5 3 3 2" xfId="27637"/>
    <cellStyle name="Style 193 2 5 3 4" xfId="27638"/>
    <cellStyle name="Style 193 2 5 4" xfId="27639"/>
    <cellStyle name="Style 193 2 5 4 2" xfId="27640"/>
    <cellStyle name="Style 193 2 5 4 2 2" xfId="27641"/>
    <cellStyle name="Style 193 2 5 4 2 2 2" xfId="27642"/>
    <cellStyle name="Style 193 2 5 4 2 3" xfId="27643"/>
    <cellStyle name="Style 193 2 5 4 3" xfId="27644"/>
    <cellStyle name="Style 193 2 5 4 3 2" xfId="27645"/>
    <cellStyle name="Style 193 2 5 5" xfId="27646"/>
    <cellStyle name="Style 193 2 5 5 2" xfId="27647"/>
    <cellStyle name="Style 193 2 5 6" xfId="27648"/>
    <cellStyle name="Style 193 2 6" xfId="27649"/>
    <cellStyle name="Style 193 2 6 2" xfId="27650"/>
    <cellStyle name="Style 193 2 7" xfId="27651"/>
    <cellStyle name="Style 193 2 8" xfId="27652"/>
    <cellStyle name="Style 193 2 8 2" xfId="27653"/>
    <cellStyle name="Style 193 2 8 2 2" xfId="27654"/>
    <cellStyle name="Style 193 2 8 2 2 2" xfId="27655"/>
    <cellStyle name="Style 193 2 8 2 3" xfId="27656"/>
    <cellStyle name="Style 193 2 8 3" xfId="27657"/>
    <cellStyle name="Style 193 2 8 3 2" xfId="27658"/>
    <cellStyle name="Style 193 2 9" xfId="27659"/>
    <cellStyle name="Style 193 3" xfId="27660"/>
    <cellStyle name="Style 193 4" xfId="27661"/>
    <cellStyle name="Style 193 5" xfId="27662"/>
    <cellStyle name="Style 193 6" xfId="27663"/>
    <cellStyle name="Style 193 6 2" xfId="27664"/>
    <cellStyle name="Style 194" xfId="27665"/>
    <cellStyle name="Style 194 2" xfId="27666"/>
    <cellStyle name="Style 194 2 2" xfId="27667"/>
    <cellStyle name="Style 194 2 2 2" xfId="27668"/>
    <cellStyle name="Style 194 2 2 2 2" xfId="27669"/>
    <cellStyle name="Style 194 2 2 2 3" xfId="27670"/>
    <cellStyle name="Style 194 2 2 2 4" xfId="27671"/>
    <cellStyle name="Style 194 2 2 3" xfId="27672"/>
    <cellStyle name="Style 194 2 2 4" xfId="27673"/>
    <cellStyle name="Style 194 2 2 5" xfId="27674"/>
    <cellStyle name="Style 194 2 2 6" xfId="27675"/>
    <cellStyle name="Style 194 2 2 7" xfId="27676"/>
    <cellStyle name="Style 194 2 3" xfId="27677"/>
    <cellStyle name="Style 194 2 3 2" xfId="27678"/>
    <cellStyle name="Style 194 2 4" xfId="27679"/>
    <cellStyle name="Style 194 2 4 2" xfId="27680"/>
    <cellStyle name="Style 194 2 5" xfId="27681"/>
    <cellStyle name="Style 194 2 5 2" xfId="27682"/>
    <cellStyle name="Style 194 2 5 2 2" xfId="27683"/>
    <cellStyle name="Style 194 2 5 2 2 2" xfId="27684"/>
    <cellStyle name="Style 194 2 5 2 2 2 2" xfId="27685"/>
    <cellStyle name="Style 194 2 5 2 2 2 2 2" xfId="27686"/>
    <cellStyle name="Style 194 2 5 2 2 2 2 2 2" xfId="27687"/>
    <cellStyle name="Style 194 2 5 2 2 2 2 3" xfId="27688"/>
    <cellStyle name="Style 194 2 5 2 2 2 3" xfId="27689"/>
    <cellStyle name="Style 194 2 5 2 2 2 3 2" xfId="27690"/>
    <cellStyle name="Style 194 2 5 2 2 3" xfId="27691"/>
    <cellStyle name="Style 194 2 5 2 2 3 2" xfId="27692"/>
    <cellStyle name="Style 194 2 5 2 2 4" xfId="27693"/>
    <cellStyle name="Style 194 2 5 2 3" xfId="27694"/>
    <cellStyle name="Style 194 2 5 2 4" xfId="27695"/>
    <cellStyle name="Style 194 2 5 2 4 2" xfId="27696"/>
    <cellStyle name="Style 194 2 5 2 4 2 2" xfId="27697"/>
    <cellStyle name="Style 194 2 5 2 4 3" xfId="27698"/>
    <cellStyle name="Style 194 2 5 2 5" xfId="27699"/>
    <cellStyle name="Style 194 2 5 2 5 2" xfId="27700"/>
    <cellStyle name="Style 194 2 5 2 6" xfId="27701"/>
    <cellStyle name="Style 194 2 5 3" xfId="27702"/>
    <cellStyle name="Style 194 2 5 3 2" xfId="27703"/>
    <cellStyle name="Style 194 2 5 3 2 2" xfId="27704"/>
    <cellStyle name="Style 194 2 5 3 2 2 2" xfId="27705"/>
    <cellStyle name="Style 194 2 5 3 2 2 2 2" xfId="27706"/>
    <cellStyle name="Style 194 2 5 3 2 2 3" xfId="27707"/>
    <cellStyle name="Style 194 2 5 3 2 3" xfId="27708"/>
    <cellStyle name="Style 194 2 5 3 2 3 2" xfId="27709"/>
    <cellStyle name="Style 194 2 5 3 3" xfId="27710"/>
    <cellStyle name="Style 194 2 5 3 3 2" xfId="27711"/>
    <cellStyle name="Style 194 2 5 3 4" xfId="27712"/>
    <cellStyle name="Style 194 2 5 4" xfId="27713"/>
    <cellStyle name="Style 194 2 5 4 2" xfId="27714"/>
    <cellStyle name="Style 194 2 5 4 2 2" xfId="27715"/>
    <cellStyle name="Style 194 2 5 4 2 2 2" xfId="27716"/>
    <cellStyle name="Style 194 2 5 4 2 3" xfId="27717"/>
    <cellStyle name="Style 194 2 5 4 3" xfId="27718"/>
    <cellStyle name="Style 194 2 5 4 3 2" xfId="27719"/>
    <cellStyle name="Style 194 2 5 5" xfId="27720"/>
    <cellStyle name="Style 194 2 5 5 2" xfId="27721"/>
    <cellStyle name="Style 194 2 5 6" xfId="27722"/>
    <cellStyle name="Style 194 2 6" xfId="27723"/>
    <cellStyle name="Style 194 2 6 2" xfId="27724"/>
    <cellStyle name="Style 194 2 7" xfId="27725"/>
    <cellStyle name="Style 194 2 8" xfId="27726"/>
    <cellStyle name="Style 194 2 8 2" xfId="27727"/>
    <cellStyle name="Style 194 2 8 2 2" xfId="27728"/>
    <cellStyle name="Style 194 2 8 2 2 2" xfId="27729"/>
    <cellStyle name="Style 194 2 8 2 3" xfId="27730"/>
    <cellStyle name="Style 194 2 8 3" xfId="27731"/>
    <cellStyle name="Style 194 2 8 3 2" xfId="27732"/>
    <cellStyle name="Style 194 2 9" xfId="27733"/>
    <cellStyle name="Style 194 3" xfId="27734"/>
    <cellStyle name="Style 194 4" xfId="27735"/>
    <cellStyle name="Style 194 5" xfId="27736"/>
    <cellStyle name="Style 194 6" xfId="27737"/>
    <cellStyle name="Style 194 6 2" xfId="27738"/>
    <cellStyle name="Style 195" xfId="27739"/>
    <cellStyle name="Style 195 2" xfId="27740"/>
    <cellStyle name="Style 195 2 2" xfId="27741"/>
    <cellStyle name="Style 195 2 2 2" xfId="27742"/>
    <cellStyle name="Style 195 2 2 2 2" xfId="27743"/>
    <cellStyle name="Style 195 2 2 2 2 2" xfId="27744"/>
    <cellStyle name="Style 195 2 2 2 2 3" xfId="27745"/>
    <cellStyle name="Style 195 2 2 2 2 4" xfId="27746"/>
    <cellStyle name="Style 195 2 2 2 3" xfId="27747"/>
    <cellStyle name="Style 195 2 2 2 4" xfId="27748"/>
    <cellStyle name="Style 195 2 2 2 5" xfId="27749"/>
    <cellStyle name="Style 195 2 2 2 6" xfId="27750"/>
    <cellStyle name="Style 195 2 2 2 7" xfId="27751"/>
    <cellStyle name="Style 195 2 2 3" xfId="27752"/>
    <cellStyle name="Style 195 2 2 3 2" xfId="27753"/>
    <cellStyle name="Style 195 2 2 4" xfId="27754"/>
    <cellStyle name="Style 195 2 2 4 2" xfId="27755"/>
    <cellStyle name="Style 195 2 2 5" xfId="27756"/>
    <cellStyle name="Style 195 2 2 5 2" xfId="27757"/>
    <cellStyle name="Style 195 2 2 5 2 2" xfId="27758"/>
    <cellStyle name="Style 195 2 2 5 2 2 2" xfId="27759"/>
    <cellStyle name="Style 195 2 2 5 2 2 2 2" xfId="27760"/>
    <cellStyle name="Style 195 2 2 5 2 2 2 2 2" xfId="27761"/>
    <cellStyle name="Style 195 2 2 5 2 2 2 2 2 2" xfId="27762"/>
    <cellStyle name="Style 195 2 2 5 2 2 2 2 3" xfId="27763"/>
    <cellStyle name="Style 195 2 2 5 2 2 2 3" xfId="27764"/>
    <cellStyle name="Style 195 2 2 5 2 2 2 3 2" xfId="27765"/>
    <cellStyle name="Style 195 2 2 5 2 2 3" xfId="27766"/>
    <cellStyle name="Style 195 2 2 5 2 2 3 2" xfId="27767"/>
    <cellStyle name="Style 195 2 2 5 2 2 4" xfId="27768"/>
    <cellStyle name="Style 195 2 2 5 2 3" xfId="27769"/>
    <cellStyle name="Style 195 2 2 5 2 4" xfId="27770"/>
    <cellStyle name="Style 195 2 2 5 2 4 2" xfId="27771"/>
    <cellStyle name="Style 195 2 2 5 2 4 2 2" xfId="27772"/>
    <cellStyle name="Style 195 2 2 5 2 4 3" xfId="27773"/>
    <cellStyle name="Style 195 2 2 5 2 5" xfId="27774"/>
    <cellStyle name="Style 195 2 2 5 2 5 2" xfId="27775"/>
    <cellStyle name="Style 195 2 2 5 2 6" xfId="27776"/>
    <cellStyle name="Style 195 2 2 5 3" xfId="27777"/>
    <cellStyle name="Style 195 2 2 5 3 2" xfId="27778"/>
    <cellStyle name="Style 195 2 2 5 3 2 2" xfId="27779"/>
    <cellStyle name="Style 195 2 2 5 3 2 2 2" xfId="27780"/>
    <cellStyle name="Style 195 2 2 5 3 2 2 2 2" xfId="27781"/>
    <cellStyle name="Style 195 2 2 5 3 2 2 3" xfId="27782"/>
    <cellStyle name="Style 195 2 2 5 3 2 3" xfId="27783"/>
    <cellStyle name="Style 195 2 2 5 3 2 3 2" xfId="27784"/>
    <cellStyle name="Style 195 2 2 5 3 3" xfId="27785"/>
    <cellStyle name="Style 195 2 2 5 3 3 2" xfId="27786"/>
    <cellStyle name="Style 195 2 2 5 3 4" xfId="27787"/>
    <cellStyle name="Style 195 2 2 5 4" xfId="27788"/>
    <cellStyle name="Style 195 2 2 5 4 2" xfId="27789"/>
    <cellStyle name="Style 195 2 2 5 4 2 2" xfId="27790"/>
    <cellStyle name="Style 195 2 2 5 4 2 2 2" xfId="27791"/>
    <cellStyle name="Style 195 2 2 5 4 2 3" xfId="27792"/>
    <cellStyle name="Style 195 2 2 5 4 3" xfId="27793"/>
    <cellStyle name="Style 195 2 2 5 4 3 2" xfId="27794"/>
    <cellStyle name="Style 195 2 2 5 5" xfId="27795"/>
    <cellStyle name="Style 195 2 2 5 5 2" xfId="27796"/>
    <cellStyle name="Style 195 2 2 5 6" xfId="27797"/>
    <cellStyle name="Style 195 2 2 6" xfId="27798"/>
    <cellStyle name="Style 195 2 2 6 2" xfId="27799"/>
    <cellStyle name="Style 195 2 2 7" xfId="27800"/>
    <cellStyle name="Style 195 2 2 8" xfId="27801"/>
    <cellStyle name="Style 195 2 2 8 2" xfId="27802"/>
    <cellStyle name="Style 195 2 2 8 2 2" xfId="27803"/>
    <cellStyle name="Style 195 2 2 8 2 2 2" xfId="27804"/>
    <cellStyle name="Style 195 2 2 8 2 3" xfId="27805"/>
    <cellStyle name="Style 195 2 2 8 3" xfId="27806"/>
    <cellStyle name="Style 195 2 2 8 3 2" xfId="27807"/>
    <cellStyle name="Style 195 2 2 9" xfId="27808"/>
    <cellStyle name="Style 195 2 3" xfId="27809"/>
    <cellStyle name="Style 195 2 4" xfId="27810"/>
    <cellStyle name="Style 195 2 5" xfId="27811"/>
    <cellStyle name="Style 195 2 6" xfId="27812"/>
    <cellStyle name="Style 195 2 6 2" xfId="27813"/>
    <cellStyle name="Style 195 3" xfId="27814"/>
    <cellStyle name="Style 195 3 2" xfId="27815"/>
    <cellStyle name="Style 195 3 3" xfId="27816"/>
    <cellStyle name="Style 195 3 3 2" xfId="27817"/>
    <cellStyle name="Style 195 3 4" xfId="27818"/>
    <cellStyle name="Style 195 3 5" xfId="27819"/>
    <cellStyle name="Style 195 3 6" xfId="27820"/>
    <cellStyle name="Style 195 3 7" xfId="27821"/>
    <cellStyle name="Style 195 3 8" xfId="27822"/>
    <cellStyle name="Style 196" xfId="27823"/>
    <cellStyle name="Style 196 2" xfId="27824"/>
    <cellStyle name="Style 196 2 2" xfId="27825"/>
    <cellStyle name="Style 196 2 2 10" xfId="27826"/>
    <cellStyle name="Style 196 2 2 2" xfId="27827"/>
    <cellStyle name="Style 196 2 2 2 2" xfId="27828"/>
    <cellStyle name="Style 196 2 2 2 2 2" xfId="27829"/>
    <cellStyle name="Style 196 2 2 2 2 3" xfId="27830"/>
    <cellStyle name="Style 196 2 2 2 2 4" xfId="27831"/>
    <cellStyle name="Style 196 2 2 2 3" xfId="27832"/>
    <cellStyle name="Style 196 2 2 2 3 2" xfId="27833"/>
    <cellStyle name="Style 196 2 2 2 4" xfId="27834"/>
    <cellStyle name="Style 196 2 2 2 4 2" xfId="27835"/>
    <cellStyle name="Style 196 2 2 2 5" xfId="27836"/>
    <cellStyle name="Style 196 2 2 2 5 2" xfId="27837"/>
    <cellStyle name="Style 196 2 2 2 6" xfId="27838"/>
    <cellStyle name="Style 196 2 2 2 7" xfId="27839"/>
    <cellStyle name="Style 196 2 2 3" xfId="27840"/>
    <cellStyle name="Style 196 2 2 3 2" xfId="27841"/>
    <cellStyle name="Style 196 2 2 4" xfId="27842"/>
    <cellStyle name="Style 196 2 2 4 2" xfId="27843"/>
    <cellStyle name="Style 196 2 2 5" xfId="27844"/>
    <cellStyle name="Style 196 2 2 5 2" xfId="27845"/>
    <cellStyle name="Style 196 2 2 5 2 2" xfId="27846"/>
    <cellStyle name="Style 196 2 2 5 2 2 2" xfId="27847"/>
    <cellStyle name="Style 196 2 2 5 2 2 2 2" xfId="27848"/>
    <cellStyle name="Style 196 2 2 5 2 2 2 2 2" xfId="27849"/>
    <cellStyle name="Style 196 2 2 5 2 2 2 2 2 2" xfId="27850"/>
    <cellStyle name="Style 196 2 2 5 2 2 2 2 3" xfId="27851"/>
    <cellStyle name="Style 196 2 2 5 2 2 2 3" xfId="27852"/>
    <cellStyle name="Style 196 2 2 5 2 2 2 3 2" xfId="27853"/>
    <cellStyle name="Style 196 2 2 5 2 2 3" xfId="27854"/>
    <cellStyle name="Style 196 2 2 5 2 2 3 2" xfId="27855"/>
    <cellStyle name="Style 196 2 2 5 2 2 4" xfId="27856"/>
    <cellStyle name="Style 196 2 2 5 2 3" xfId="27857"/>
    <cellStyle name="Style 196 2 2 5 2 4" xfId="27858"/>
    <cellStyle name="Style 196 2 2 5 2 4 2" xfId="27859"/>
    <cellStyle name="Style 196 2 2 5 2 4 2 2" xfId="27860"/>
    <cellStyle name="Style 196 2 2 5 2 4 3" xfId="27861"/>
    <cellStyle name="Style 196 2 2 5 2 5" xfId="27862"/>
    <cellStyle name="Style 196 2 2 5 2 5 2" xfId="27863"/>
    <cellStyle name="Style 196 2 2 5 2 6" xfId="27864"/>
    <cellStyle name="Style 196 2 2 5 3" xfId="27865"/>
    <cellStyle name="Style 196 2 2 5 3 2" xfId="27866"/>
    <cellStyle name="Style 196 2 2 5 3 2 2" xfId="27867"/>
    <cellStyle name="Style 196 2 2 5 3 2 2 2" xfId="27868"/>
    <cellStyle name="Style 196 2 2 5 3 2 2 2 2" xfId="27869"/>
    <cellStyle name="Style 196 2 2 5 3 2 2 3" xfId="27870"/>
    <cellStyle name="Style 196 2 2 5 3 2 3" xfId="27871"/>
    <cellStyle name="Style 196 2 2 5 3 2 3 2" xfId="27872"/>
    <cellStyle name="Style 196 2 2 5 3 3" xfId="27873"/>
    <cellStyle name="Style 196 2 2 5 3 3 2" xfId="27874"/>
    <cellStyle name="Style 196 2 2 5 3 4" xfId="27875"/>
    <cellStyle name="Style 196 2 2 5 4" xfId="27876"/>
    <cellStyle name="Style 196 2 2 5 4 2" xfId="27877"/>
    <cellStyle name="Style 196 2 2 5 4 2 2" xfId="27878"/>
    <cellStyle name="Style 196 2 2 5 4 2 2 2" xfId="27879"/>
    <cellStyle name="Style 196 2 2 5 4 2 3" xfId="27880"/>
    <cellStyle name="Style 196 2 2 5 4 3" xfId="27881"/>
    <cellStyle name="Style 196 2 2 5 4 3 2" xfId="27882"/>
    <cellStyle name="Style 196 2 2 5 5" xfId="27883"/>
    <cellStyle name="Style 196 2 2 5 5 2" xfId="27884"/>
    <cellStyle name="Style 196 2 2 5 6" xfId="27885"/>
    <cellStyle name="Style 196 2 2 6" xfId="27886"/>
    <cellStyle name="Style 196 2 2 6 2" xfId="27887"/>
    <cellStyle name="Style 196 2 2 7" xfId="27888"/>
    <cellStyle name="Style 196 2 2 8" xfId="27889"/>
    <cellStyle name="Style 196 2 2 9" xfId="27890"/>
    <cellStyle name="Style 196 2 2 9 2" xfId="27891"/>
    <cellStyle name="Style 196 2 2 9 2 2" xfId="27892"/>
    <cellStyle name="Style 196 2 2 9 2 2 2" xfId="27893"/>
    <cellStyle name="Style 196 2 2 9 2 3" xfId="27894"/>
    <cellStyle name="Style 196 2 2 9 3" xfId="27895"/>
    <cellStyle name="Style 196 2 2 9 3 2" xfId="27896"/>
    <cellStyle name="Style 196 2 3" xfId="27897"/>
    <cellStyle name="Style 196 2 3 2" xfId="27898"/>
    <cellStyle name="Style 196 2 4" xfId="27899"/>
    <cellStyle name="Style 196 2 4 2" xfId="27900"/>
    <cellStyle name="Style 196 2 5" xfId="27901"/>
    <cellStyle name="Style 196 2 5 2" xfId="27902"/>
    <cellStyle name="Style 196 2 6" xfId="27903"/>
    <cellStyle name="Style 196 2 6 2" xfId="27904"/>
    <cellStyle name="Style 196 3" xfId="27905"/>
    <cellStyle name="Style 196 3 2" xfId="27906"/>
    <cellStyle name="Style 196 3 3" xfId="27907"/>
    <cellStyle name="Style 196 3 3 2" xfId="27908"/>
    <cellStyle name="Style 196 3 4" xfId="27909"/>
    <cellStyle name="Style 196 3 5" xfId="27910"/>
    <cellStyle name="Style 196 3 6" xfId="27911"/>
    <cellStyle name="Style 196 3 7" xfId="27912"/>
    <cellStyle name="Style 196 3 8" xfId="27913"/>
    <cellStyle name="Style 197" xfId="27914"/>
    <cellStyle name="Style 197 2" xfId="27915"/>
    <cellStyle name="Style 197 2 2" xfId="27916"/>
    <cellStyle name="Style 197 2 2 2" xfId="27917"/>
    <cellStyle name="Style 197 2 2 2 2" xfId="27918"/>
    <cellStyle name="Style 197 2 2 2 2 2" xfId="27919"/>
    <cellStyle name="Style 197 2 2 2 2 3" xfId="27920"/>
    <cellStyle name="Style 197 2 2 2 2 4" xfId="27921"/>
    <cellStyle name="Style 197 2 2 2 3" xfId="27922"/>
    <cellStyle name="Style 197 2 2 2 4" xfId="27923"/>
    <cellStyle name="Style 197 2 2 2 5" xfId="27924"/>
    <cellStyle name="Style 197 2 2 2 6" xfId="27925"/>
    <cellStyle name="Style 197 2 2 2 7" xfId="27926"/>
    <cellStyle name="Style 197 2 2 3" xfId="27927"/>
    <cellStyle name="Style 197 2 2 3 2" xfId="27928"/>
    <cellStyle name="Style 197 2 2 4" xfId="27929"/>
    <cellStyle name="Style 197 2 2 4 2" xfId="27930"/>
    <cellStyle name="Style 197 2 2 5" xfId="27931"/>
    <cellStyle name="Style 197 2 2 5 2" xfId="27932"/>
    <cellStyle name="Style 197 2 2 5 2 2" xfId="27933"/>
    <cellStyle name="Style 197 2 2 5 2 2 2" xfId="27934"/>
    <cellStyle name="Style 197 2 2 5 2 2 2 2" xfId="27935"/>
    <cellStyle name="Style 197 2 2 5 2 2 2 2 2" xfId="27936"/>
    <cellStyle name="Style 197 2 2 5 2 2 2 2 2 2" xfId="27937"/>
    <cellStyle name="Style 197 2 2 5 2 2 2 2 3" xfId="27938"/>
    <cellStyle name="Style 197 2 2 5 2 2 2 3" xfId="27939"/>
    <cellStyle name="Style 197 2 2 5 2 2 2 3 2" xfId="27940"/>
    <cellStyle name="Style 197 2 2 5 2 2 3" xfId="27941"/>
    <cellStyle name="Style 197 2 2 5 2 2 3 2" xfId="27942"/>
    <cellStyle name="Style 197 2 2 5 2 2 4" xfId="27943"/>
    <cellStyle name="Style 197 2 2 5 2 3" xfId="27944"/>
    <cellStyle name="Style 197 2 2 5 2 4" xfId="27945"/>
    <cellStyle name="Style 197 2 2 5 2 4 2" xfId="27946"/>
    <cellStyle name="Style 197 2 2 5 2 4 2 2" xfId="27947"/>
    <cellStyle name="Style 197 2 2 5 2 4 3" xfId="27948"/>
    <cellStyle name="Style 197 2 2 5 2 5" xfId="27949"/>
    <cellStyle name="Style 197 2 2 5 2 5 2" xfId="27950"/>
    <cellStyle name="Style 197 2 2 5 2 6" xfId="27951"/>
    <cellStyle name="Style 197 2 2 5 3" xfId="27952"/>
    <cellStyle name="Style 197 2 2 5 3 2" xfId="27953"/>
    <cellStyle name="Style 197 2 2 5 3 2 2" xfId="27954"/>
    <cellStyle name="Style 197 2 2 5 3 2 2 2" xfId="27955"/>
    <cellStyle name="Style 197 2 2 5 3 2 2 2 2" xfId="27956"/>
    <cellStyle name="Style 197 2 2 5 3 2 2 3" xfId="27957"/>
    <cellStyle name="Style 197 2 2 5 3 2 3" xfId="27958"/>
    <cellStyle name="Style 197 2 2 5 3 2 3 2" xfId="27959"/>
    <cellStyle name="Style 197 2 2 5 3 3" xfId="27960"/>
    <cellStyle name="Style 197 2 2 5 3 3 2" xfId="27961"/>
    <cellStyle name="Style 197 2 2 5 3 4" xfId="27962"/>
    <cellStyle name="Style 197 2 2 5 4" xfId="27963"/>
    <cellStyle name="Style 197 2 2 5 4 2" xfId="27964"/>
    <cellStyle name="Style 197 2 2 5 4 2 2" xfId="27965"/>
    <cellStyle name="Style 197 2 2 5 4 2 2 2" xfId="27966"/>
    <cellStyle name="Style 197 2 2 5 4 2 3" xfId="27967"/>
    <cellStyle name="Style 197 2 2 5 4 3" xfId="27968"/>
    <cellStyle name="Style 197 2 2 5 4 3 2" xfId="27969"/>
    <cellStyle name="Style 197 2 2 5 5" xfId="27970"/>
    <cellStyle name="Style 197 2 2 5 5 2" xfId="27971"/>
    <cellStyle name="Style 197 2 2 5 6" xfId="27972"/>
    <cellStyle name="Style 197 2 2 6" xfId="27973"/>
    <cellStyle name="Style 197 2 2 6 2" xfId="27974"/>
    <cellStyle name="Style 197 2 2 7" xfId="27975"/>
    <cellStyle name="Style 197 2 2 8" xfId="27976"/>
    <cellStyle name="Style 197 2 2 8 2" xfId="27977"/>
    <cellStyle name="Style 197 2 2 8 2 2" xfId="27978"/>
    <cellStyle name="Style 197 2 2 8 2 2 2" xfId="27979"/>
    <cellStyle name="Style 197 2 2 8 2 3" xfId="27980"/>
    <cellStyle name="Style 197 2 2 8 3" xfId="27981"/>
    <cellStyle name="Style 197 2 2 8 3 2" xfId="27982"/>
    <cellStyle name="Style 197 2 2 9" xfId="27983"/>
    <cellStyle name="Style 197 2 3" xfId="27984"/>
    <cellStyle name="Style 197 2 4" xfId="27985"/>
    <cellStyle name="Style 197 2 5" xfId="27986"/>
    <cellStyle name="Style 197 2 6" xfId="27987"/>
    <cellStyle name="Style 197 2 6 2" xfId="27988"/>
    <cellStyle name="Style 197 3" xfId="27989"/>
    <cellStyle name="Style 197 3 2" xfId="27990"/>
    <cellStyle name="Style 197 3 3" xfId="27991"/>
    <cellStyle name="Style 197 3 3 2" xfId="27992"/>
    <cellStyle name="Style 197 3 4" xfId="27993"/>
    <cellStyle name="Style 197 3 5" xfId="27994"/>
    <cellStyle name="Style 197 3 6" xfId="27995"/>
    <cellStyle name="Style 197 3 7" xfId="27996"/>
    <cellStyle name="Style 197 3 8" xfId="27997"/>
    <cellStyle name="Style 198" xfId="27998"/>
    <cellStyle name="Style 198 2" xfId="27999"/>
    <cellStyle name="Style 198 2 2" xfId="28000"/>
    <cellStyle name="Style 198 2 2 2" xfId="28001"/>
    <cellStyle name="Style 198 2 2 2 2" xfId="28002"/>
    <cellStyle name="Style 198 2 2 2 2 2" xfId="28003"/>
    <cellStyle name="Style 198 2 2 2 2 3" xfId="28004"/>
    <cellStyle name="Style 198 2 2 2 2 4" xfId="28005"/>
    <cellStyle name="Style 198 2 2 2 3" xfId="28006"/>
    <cellStyle name="Style 198 2 2 2 4" xfId="28007"/>
    <cellStyle name="Style 198 2 2 2 5" xfId="28008"/>
    <cellStyle name="Style 198 2 2 2 6" xfId="28009"/>
    <cellStyle name="Style 198 2 2 2 7" xfId="28010"/>
    <cellStyle name="Style 198 2 2 3" xfId="28011"/>
    <cellStyle name="Style 198 2 2 3 2" xfId="28012"/>
    <cellStyle name="Style 198 2 2 4" xfId="28013"/>
    <cellStyle name="Style 198 2 2 4 2" xfId="28014"/>
    <cellStyle name="Style 198 2 2 5" xfId="28015"/>
    <cellStyle name="Style 198 2 2 5 2" xfId="28016"/>
    <cellStyle name="Style 198 2 2 5 2 2" xfId="28017"/>
    <cellStyle name="Style 198 2 2 5 2 2 2" xfId="28018"/>
    <cellStyle name="Style 198 2 2 5 2 2 2 2" xfId="28019"/>
    <cellStyle name="Style 198 2 2 5 2 2 2 2 2" xfId="28020"/>
    <cellStyle name="Style 198 2 2 5 2 2 2 2 2 2" xfId="28021"/>
    <cellStyle name="Style 198 2 2 5 2 2 2 2 3" xfId="28022"/>
    <cellStyle name="Style 198 2 2 5 2 2 2 3" xfId="28023"/>
    <cellStyle name="Style 198 2 2 5 2 2 2 3 2" xfId="28024"/>
    <cellStyle name="Style 198 2 2 5 2 2 3" xfId="28025"/>
    <cellStyle name="Style 198 2 2 5 2 2 3 2" xfId="28026"/>
    <cellStyle name="Style 198 2 2 5 2 2 4" xfId="28027"/>
    <cellStyle name="Style 198 2 2 5 2 3" xfId="28028"/>
    <cellStyle name="Style 198 2 2 5 2 4" xfId="28029"/>
    <cellStyle name="Style 198 2 2 5 2 4 2" xfId="28030"/>
    <cellStyle name="Style 198 2 2 5 2 4 2 2" xfId="28031"/>
    <cellStyle name="Style 198 2 2 5 2 4 3" xfId="28032"/>
    <cellStyle name="Style 198 2 2 5 2 5" xfId="28033"/>
    <cellStyle name="Style 198 2 2 5 2 5 2" xfId="28034"/>
    <cellStyle name="Style 198 2 2 5 2 6" xfId="28035"/>
    <cellStyle name="Style 198 2 2 5 3" xfId="28036"/>
    <cellStyle name="Style 198 2 2 5 3 2" xfId="28037"/>
    <cellStyle name="Style 198 2 2 5 3 2 2" xfId="28038"/>
    <cellStyle name="Style 198 2 2 5 3 2 2 2" xfId="28039"/>
    <cellStyle name="Style 198 2 2 5 3 2 2 2 2" xfId="28040"/>
    <cellStyle name="Style 198 2 2 5 3 2 2 3" xfId="28041"/>
    <cellStyle name="Style 198 2 2 5 3 2 3" xfId="28042"/>
    <cellStyle name="Style 198 2 2 5 3 2 3 2" xfId="28043"/>
    <cellStyle name="Style 198 2 2 5 3 3" xfId="28044"/>
    <cellStyle name="Style 198 2 2 5 3 3 2" xfId="28045"/>
    <cellStyle name="Style 198 2 2 5 3 4" xfId="28046"/>
    <cellStyle name="Style 198 2 2 5 4" xfId="28047"/>
    <cellStyle name="Style 198 2 2 5 4 2" xfId="28048"/>
    <cellStyle name="Style 198 2 2 5 4 2 2" xfId="28049"/>
    <cellStyle name="Style 198 2 2 5 4 2 2 2" xfId="28050"/>
    <cellStyle name="Style 198 2 2 5 4 2 3" xfId="28051"/>
    <cellStyle name="Style 198 2 2 5 4 3" xfId="28052"/>
    <cellStyle name="Style 198 2 2 5 4 3 2" xfId="28053"/>
    <cellStyle name="Style 198 2 2 5 5" xfId="28054"/>
    <cellStyle name="Style 198 2 2 5 5 2" xfId="28055"/>
    <cellStyle name="Style 198 2 2 5 6" xfId="28056"/>
    <cellStyle name="Style 198 2 2 6" xfId="28057"/>
    <cellStyle name="Style 198 2 2 6 2" xfId="28058"/>
    <cellStyle name="Style 198 2 2 7" xfId="28059"/>
    <cellStyle name="Style 198 2 2 8" xfId="28060"/>
    <cellStyle name="Style 198 2 2 8 2" xfId="28061"/>
    <cellStyle name="Style 198 2 2 8 2 2" xfId="28062"/>
    <cellStyle name="Style 198 2 2 8 2 2 2" xfId="28063"/>
    <cellStyle name="Style 198 2 2 8 2 3" xfId="28064"/>
    <cellStyle name="Style 198 2 2 8 3" xfId="28065"/>
    <cellStyle name="Style 198 2 2 8 3 2" xfId="28066"/>
    <cellStyle name="Style 198 2 2 9" xfId="28067"/>
    <cellStyle name="Style 198 2 3" xfId="28068"/>
    <cellStyle name="Style 198 2 4" xfId="28069"/>
    <cellStyle name="Style 198 2 5" xfId="28070"/>
    <cellStyle name="Style 198 2 6" xfId="28071"/>
    <cellStyle name="Style 198 2 6 2" xfId="28072"/>
    <cellStyle name="Style 198 3" xfId="28073"/>
    <cellStyle name="Style 198 3 2" xfId="28074"/>
    <cellStyle name="Style 198 3 3" xfId="28075"/>
    <cellStyle name="Style 198 3 3 2" xfId="28076"/>
    <cellStyle name="Style 198 3 4" xfId="28077"/>
    <cellStyle name="Style 198 3 5" xfId="28078"/>
    <cellStyle name="Style 198 3 6" xfId="28079"/>
    <cellStyle name="Style 198 3 7" xfId="28080"/>
    <cellStyle name="Style 198 3 8" xfId="28081"/>
    <cellStyle name="Style 199" xfId="28082"/>
    <cellStyle name="Style 199 2" xfId="28083"/>
    <cellStyle name="Style 199 2 2" xfId="28084"/>
    <cellStyle name="Style 199 2 2 10" xfId="28085"/>
    <cellStyle name="Style 199 2 2 2" xfId="28086"/>
    <cellStyle name="Style 199 2 2 2 2" xfId="28087"/>
    <cellStyle name="Style 199 2 2 2 2 2" xfId="28088"/>
    <cellStyle name="Style 199 2 2 2 2 3" xfId="28089"/>
    <cellStyle name="Style 199 2 2 2 2 4" xfId="28090"/>
    <cellStyle name="Style 199 2 2 2 3" xfId="28091"/>
    <cellStyle name="Style 199 2 2 2 3 2" xfId="28092"/>
    <cellStyle name="Style 199 2 2 2 4" xfId="28093"/>
    <cellStyle name="Style 199 2 2 2 4 2" xfId="28094"/>
    <cellStyle name="Style 199 2 2 2 5" xfId="28095"/>
    <cellStyle name="Style 199 2 2 2 5 2" xfId="28096"/>
    <cellStyle name="Style 199 2 2 2 6" xfId="28097"/>
    <cellStyle name="Style 199 2 2 2 7" xfId="28098"/>
    <cellStyle name="Style 199 2 2 3" xfId="28099"/>
    <cellStyle name="Style 199 2 2 3 2" xfId="28100"/>
    <cellStyle name="Style 199 2 2 4" xfId="28101"/>
    <cellStyle name="Style 199 2 2 4 2" xfId="28102"/>
    <cellStyle name="Style 199 2 2 5" xfId="28103"/>
    <cellStyle name="Style 199 2 2 5 2" xfId="28104"/>
    <cellStyle name="Style 199 2 2 5 2 2" xfId="28105"/>
    <cellStyle name="Style 199 2 2 5 2 2 2" xfId="28106"/>
    <cellStyle name="Style 199 2 2 5 2 2 2 2" xfId="28107"/>
    <cellStyle name="Style 199 2 2 5 2 2 2 2 2" xfId="28108"/>
    <cellStyle name="Style 199 2 2 5 2 2 2 2 2 2" xfId="28109"/>
    <cellStyle name="Style 199 2 2 5 2 2 2 2 3" xfId="28110"/>
    <cellStyle name="Style 199 2 2 5 2 2 2 3" xfId="28111"/>
    <cellStyle name="Style 199 2 2 5 2 2 2 3 2" xfId="28112"/>
    <cellStyle name="Style 199 2 2 5 2 2 3" xfId="28113"/>
    <cellStyle name="Style 199 2 2 5 2 2 3 2" xfId="28114"/>
    <cellStyle name="Style 199 2 2 5 2 2 4" xfId="28115"/>
    <cellStyle name="Style 199 2 2 5 2 3" xfId="28116"/>
    <cellStyle name="Style 199 2 2 5 2 4" xfId="28117"/>
    <cellStyle name="Style 199 2 2 5 2 4 2" xfId="28118"/>
    <cellStyle name="Style 199 2 2 5 2 4 2 2" xfId="28119"/>
    <cellStyle name="Style 199 2 2 5 2 4 3" xfId="28120"/>
    <cellStyle name="Style 199 2 2 5 2 5" xfId="28121"/>
    <cellStyle name="Style 199 2 2 5 2 5 2" xfId="28122"/>
    <cellStyle name="Style 199 2 2 5 2 6" xfId="28123"/>
    <cellStyle name="Style 199 2 2 5 3" xfId="28124"/>
    <cellStyle name="Style 199 2 2 5 3 2" xfId="28125"/>
    <cellStyle name="Style 199 2 2 5 3 2 2" xfId="28126"/>
    <cellStyle name="Style 199 2 2 5 3 2 2 2" xfId="28127"/>
    <cellStyle name="Style 199 2 2 5 3 2 2 2 2" xfId="28128"/>
    <cellStyle name="Style 199 2 2 5 3 2 2 3" xfId="28129"/>
    <cellStyle name="Style 199 2 2 5 3 2 3" xfId="28130"/>
    <cellStyle name="Style 199 2 2 5 3 2 3 2" xfId="28131"/>
    <cellStyle name="Style 199 2 2 5 3 3" xfId="28132"/>
    <cellStyle name="Style 199 2 2 5 3 3 2" xfId="28133"/>
    <cellStyle name="Style 199 2 2 5 3 4" xfId="28134"/>
    <cellStyle name="Style 199 2 2 5 4" xfId="28135"/>
    <cellStyle name="Style 199 2 2 5 4 2" xfId="28136"/>
    <cellStyle name="Style 199 2 2 5 4 2 2" xfId="28137"/>
    <cellStyle name="Style 199 2 2 5 4 2 2 2" xfId="28138"/>
    <cellStyle name="Style 199 2 2 5 4 2 3" xfId="28139"/>
    <cellStyle name="Style 199 2 2 5 4 3" xfId="28140"/>
    <cellStyle name="Style 199 2 2 5 4 3 2" xfId="28141"/>
    <cellStyle name="Style 199 2 2 5 5" xfId="28142"/>
    <cellStyle name="Style 199 2 2 5 5 2" xfId="28143"/>
    <cellStyle name="Style 199 2 2 5 6" xfId="28144"/>
    <cellStyle name="Style 199 2 2 6" xfId="28145"/>
    <cellStyle name="Style 199 2 2 6 2" xfId="28146"/>
    <cellStyle name="Style 199 2 2 7" xfId="28147"/>
    <cellStyle name="Style 199 2 2 8" xfId="28148"/>
    <cellStyle name="Style 199 2 2 9" xfId="28149"/>
    <cellStyle name="Style 199 2 2 9 2" xfId="28150"/>
    <cellStyle name="Style 199 2 2 9 2 2" xfId="28151"/>
    <cellStyle name="Style 199 2 2 9 2 2 2" xfId="28152"/>
    <cellStyle name="Style 199 2 2 9 2 3" xfId="28153"/>
    <cellStyle name="Style 199 2 2 9 3" xfId="28154"/>
    <cellStyle name="Style 199 2 2 9 3 2" xfId="28155"/>
    <cellStyle name="Style 199 2 3" xfId="28156"/>
    <cellStyle name="Style 199 2 3 2" xfId="28157"/>
    <cellStyle name="Style 199 2 4" xfId="28158"/>
    <cellStyle name="Style 199 2 4 2" xfId="28159"/>
    <cellStyle name="Style 199 2 5" xfId="28160"/>
    <cellStyle name="Style 199 2 5 2" xfId="28161"/>
    <cellStyle name="Style 199 2 6" xfId="28162"/>
    <cellStyle name="Style 199 2 6 2" xfId="28163"/>
    <cellStyle name="Style 199 3" xfId="28164"/>
    <cellStyle name="Style 199 3 2" xfId="28165"/>
    <cellStyle name="Style 199 3 3" xfId="28166"/>
    <cellStyle name="Style 199 3 3 2" xfId="28167"/>
    <cellStyle name="Style 199 3 4" xfId="28168"/>
    <cellStyle name="Style 199 3 5" xfId="28169"/>
    <cellStyle name="Style 199 3 6" xfId="28170"/>
    <cellStyle name="Style 199 3 7" xfId="28171"/>
    <cellStyle name="Style 199 3 8" xfId="28172"/>
    <cellStyle name="Style 200" xfId="28173"/>
    <cellStyle name="Style 200 2" xfId="28174"/>
    <cellStyle name="Style 200 2 2" xfId="28175"/>
    <cellStyle name="Style 200 2 2 10" xfId="28176"/>
    <cellStyle name="Style 200 2 2 2" xfId="28177"/>
    <cellStyle name="Style 200 2 2 2 2" xfId="28178"/>
    <cellStyle name="Style 200 2 2 2 2 2" xfId="28179"/>
    <cellStyle name="Style 200 2 2 2 2 3" xfId="28180"/>
    <cellStyle name="Style 200 2 2 2 2 4" xfId="28181"/>
    <cellStyle name="Style 200 2 2 2 3" xfId="28182"/>
    <cellStyle name="Style 200 2 2 2 3 2" xfId="28183"/>
    <cellStyle name="Style 200 2 2 2 4" xfId="28184"/>
    <cellStyle name="Style 200 2 2 2 4 2" xfId="28185"/>
    <cellStyle name="Style 200 2 2 2 5" xfId="28186"/>
    <cellStyle name="Style 200 2 2 2 5 2" xfId="28187"/>
    <cellStyle name="Style 200 2 2 2 6" xfId="28188"/>
    <cellStyle name="Style 200 2 2 2 7" xfId="28189"/>
    <cellStyle name="Style 200 2 2 3" xfId="28190"/>
    <cellStyle name="Style 200 2 2 3 2" xfId="28191"/>
    <cellStyle name="Style 200 2 2 4" xfId="28192"/>
    <cellStyle name="Style 200 2 2 4 2" xfId="28193"/>
    <cellStyle name="Style 200 2 2 5" xfId="28194"/>
    <cellStyle name="Style 200 2 2 5 2" xfId="28195"/>
    <cellStyle name="Style 200 2 2 5 2 2" xfId="28196"/>
    <cellStyle name="Style 200 2 2 5 2 2 2" xfId="28197"/>
    <cellStyle name="Style 200 2 2 5 2 2 2 2" xfId="28198"/>
    <cellStyle name="Style 200 2 2 5 2 2 2 2 2" xfId="28199"/>
    <cellStyle name="Style 200 2 2 5 2 2 2 2 2 2" xfId="28200"/>
    <cellStyle name="Style 200 2 2 5 2 2 2 2 3" xfId="28201"/>
    <cellStyle name="Style 200 2 2 5 2 2 2 3" xfId="28202"/>
    <cellStyle name="Style 200 2 2 5 2 2 2 3 2" xfId="28203"/>
    <cellStyle name="Style 200 2 2 5 2 2 3" xfId="28204"/>
    <cellStyle name="Style 200 2 2 5 2 2 3 2" xfId="28205"/>
    <cellStyle name="Style 200 2 2 5 2 2 4" xfId="28206"/>
    <cellStyle name="Style 200 2 2 5 2 3" xfId="28207"/>
    <cellStyle name="Style 200 2 2 5 2 4" xfId="28208"/>
    <cellStyle name="Style 200 2 2 5 2 4 2" xfId="28209"/>
    <cellStyle name="Style 200 2 2 5 2 4 2 2" xfId="28210"/>
    <cellStyle name="Style 200 2 2 5 2 4 3" xfId="28211"/>
    <cellStyle name="Style 200 2 2 5 2 5" xfId="28212"/>
    <cellStyle name="Style 200 2 2 5 2 5 2" xfId="28213"/>
    <cellStyle name="Style 200 2 2 5 2 6" xfId="28214"/>
    <cellStyle name="Style 200 2 2 5 3" xfId="28215"/>
    <cellStyle name="Style 200 2 2 5 3 2" xfId="28216"/>
    <cellStyle name="Style 200 2 2 5 3 2 2" xfId="28217"/>
    <cellStyle name="Style 200 2 2 5 3 2 2 2" xfId="28218"/>
    <cellStyle name="Style 200 2 2 5 3 2 2 2 2" xfId="28219"/>
    <cellStyle name="Style 200 2 2 5 3 2 2 3" xfId="28220"/>
    <cellStyle name="Style 200 2 2 5 3 2 3" xfId="28221"/>
    <cellStyle name="Style 200 2 2 5 3 2 3 2" xfId="28222"/>
    <cellStyle name="Style 200 2 2 5 3 3" xfId="28223"/>
    <cellStyle name="Style 200 2 2 5 3 3 2" xfId="28224"/>
    <cellStyle name="Style 200 2 2 5 3 4" xfId="28225"/>
    <cellStyle name="Style 200 2 2 5 4" xfId="28226"/>
    <cellStyle name="Style 200 2 2 5 4 2" xfId="28227"/>
    <cellStyle name="Style 200 2 2 5 4 2 2" xfId="28228"/>
    <cellStyle name="Style 200 2 2 5 4 2 2 2" xfId="28229"/>
    <cellStyle name="Style 200 2 2 5 4 2 3" xfId="28230"/>
    <cellStyle name="Style 200 2 2 5 4 3" xfId="28231"/>
    <cellStyle name="Style 200 2 2 5 4 3 2" xfId="28232"/>
    <cellStyle name="Style 200 2 2 5 5" xfId="28233"/>
    <cellStyle name="Style 200 2 2 5 5 2" xfId="28234"/>
    <cellStyle name="Style 200 2 2 5 6" xfId="28235"/>
    <cellStyle name="Style 200 2 2 6" xfId="28236"/>
    <cellStyle name="Style 200 2 2 6 2" xfId="28237"/>
    <cellStyle name="Style 200 2 2 7" xfId="28238"/>
    <cellStyle name="Style 200 2 2 8" xfId="28239"/>
    <cellStyle name="Style 200 2 2 9" xfId="28240"/>
    <cellStyle name="Style 200 2 2 9 2" xfId="28241"/>
    <cellStyle name="Style 200 2 2 9 2 2" xfId="28242"/>
    <cellStyle name="Style 200 2 2 9 2 2 2" xfId="28243"/>
    <cellStyle name="Style 200 2 2 9 2 3" xfId="28244"/>
    <cellStyle name="Style 200 2 2 9 3" xfId="28245"/>
    <cellStyle name="Style 200 2 2 9 3 2" xfId="28246"/>
    <cellStyle name="Style 200 2 3" xfId="28247"/>
    <cellStyle name="Style 200 2 3 2" xfId="28248"/>
    <cellStyle name="Style 200 2 4" xfId="28249"/>
    <cellStyle name="Style 200 2 4 2" xfId="28250"/>
    <cellStyle name="Style 200 2 5" xfId="28251"/>
    <cellStyle name="Style 200 2 5 2" xfId="28252"/>
    <cellStyle name="Style 200 2 6" xfId="28253"/>
    <cellStyle name="Style 200 2 6 2" xfId="28254"/>
    <cellStyle name="Style 200 3" xfId="28255"/>
    <cellStyle name="Style 200 3 2" xfId="28256"/>
    <cellStyle name="Style 200 3 3" xfId="28257"/>
    <cellStyle name="Style 200 3 3 2" xfId="28258"/>
    <cellStyle name="Style 200 3 4" xfId="28259"/>
    <cellStyle name="Style 200 3 5" xfId="28260"/>
    <cellStyle name="Style 200 3 6" xfId="28261"/>
    <cellStyle name="Style 200 3 7" xfId="28262"/>
    <cellStyle name="Style 200 3 8" xfId="28263"/>
    <cellStyle name="Style 201" xfId="28264"/>
    <cellStyle name="Style 201 2" xfId="28265"/>
    <cellStyle name="Style 201 2 2" xfId="28266"/>
    <cellStyle name="Style 201 2 2 10" xfId="28267"/>
    <cellStyle name="Style 201 2 2 2" xfId="28268"/>
    <cellStyle name="Style 201 2 2 2 2" xfId="28269"/>
    <cellStyle name="Style 201 2 2 2 2 2" xfId="28270"/>
    <cellStyle name="Style 201 2 2 2 2 3" xfId="28271"/>
    <cellStyle name="Style 201 2 2 2 2 4" xfId="28272"/>
    <cellStyle name="Style 201 2 2 2 3" xfId="28273"/>
    <cellStyle name="Style 201 2 2 2 3 2" xfId="28274"/>
    <cellStyle name="Style 201 2 2 2 4" xfId="28275"/>
    <cellStyle name="Style 201 2 2 2 4 2" xfId="28276"/>
    <cellStyle name="Style 201 2 2 2 5" xfId="28277"/>
    <cellStyle name="Style 201 2 2 2 5 2" xfId="28278"/>
    <cellStyle name="Style 201 2 2 2 6" xfId="28279"/>
    <cellStyle name="Style 201 2 2 2 7" xfId="28280"/>
    <cellStyle name="Style 201 2 2 3" xfId="28281"/>
    <cellStyle name="Style 201 2 2 3 2" xfId="28282"/>
    <cellStyle name="Style 201 2 2 4" xfId="28283"/>
    <cellStyle name="Style 201 2 2 4 2" xfId="28284"/>
    <cellStyle name="Style 201 2 2 5" xfId="28285"/>
    <cellStyle name="Style 201 2 2 5 2" xfId="28286"/>
    <cellStyle name="Style 201 2 2 5 2 2" xfId="28287"/>
    <cellStyle name="Style 201 2 2 5 2 2 2" xfId="28288"/>
    <cellStyle name="Style 201 2 2 5 2 2 2 2" xfId="28289"/>
    <cellStyle name="Style 201 2 2 5 2 2 2 2 2" xfId="28290"/>
    <cellStyle name="Style 201 2 2 5 2 2 2 2 2 2" xfId="28291"/>
    <cellStyle name="Style 201 2 2 5 2 2 2 2 3" xfId="28292"/>
    <cellStyle name="Style 201 2 2 5 2 2 2 3" xfId="28293"/>
    <cellStyle name="Style 201 2 2 5 2 2 2 3 2" xfId="28294"/>
    <cellStyle name="Style 201 2 2 5 2 2 3" xfId="28295"/>
    <cellStyle name="Style 201 2 2 5 2 2 3 2" xfId="28296"/>
    <cellStyle name="Style 201 2 2 5 2 2 4" xfId="28297"/>
    <cellStyle name="Style 201 2 2 5 2 3" xfId="28298"/>
    <cellStyle name="Style 201 2 2 5 2 4" xfId="28299"/>
    <cellStyle name="Style 201 2 2 5 2 4 2" xfId="28300"/>
    <cellStyle name="Style 201 2 2 5 2 4 2 2" xfId="28301"/>
    <cellStyle name="Style 201 2 2 5 2 4 3" xfId="28302"/>
    <cellStyle name="Style 201 2 2 5 2 5" xfId="28303"/>
    <cellStyle name="Style 201 2 2 5 2 5 2" xfId="28304"/>
    <cellStyle name="Style 201 2 2 5 2 6" xfId="28305"/>
    <cellStyle name="Style 201 2 2 5 3" xfId="28306"/>
    <cellStyle name="Style 201 2 2 5 3 2" xfId="28307"/>
    <cellStyle name="Style 201 2 2 5 3 2 2" xfId="28308"/>
    <cellStyle name="Style 201 2 2 5 3 2 2 2" xfId="28309"/>
    <cellStyle name="Style 201 2 2 5 3 2 2 2 2" xfId="28310"/>
    <cellStyle name="Style 201 2 2 5 3 2 2 3" xfId="28311"/>
    <cellStyle name="Style 201 2 2 5 3 2 3" xfId="28312"/>
    <cellStyle name="Style 201 2 2 5 3 2 3 2" xfId="28313"/>
    <cellStyle name="Style 201 2 2 5 3 3" xfId="28314"/>
    <cellStyle name="Style 201 2 2 5 3 3 2" xfId="28315"/>
    <cellStyle name="Style 201 2 2 5 3 4" xfId="28316"/>
    <cellStyle name="Style 201 2 2 5 4" xfId="28317"/>
    <cellStyle name="Style 201 2 2 5 4 2" xfId="28318"/>
    <cellStyle name="Style 201 2 2 5 4 2 2" xfId="28319"/>
    <cellStyle name="Style 201 2 2 5 4 2 2 2" xfId="28320"/>
    <cellStyle name="Style 201 2 2 5 4 2 3" xfId="28321"/>
    <cellStyle name="Style 201 2 2 5 4 3" xfId="28322"/>
    <cellStyle name="Style 201 2 2 5 4 3 2" xfId="28323"/>
    <cellStyle name="Style 201 2 2 5 5" xfId="28324"/>
    <cellStyle name="Style 201 2 2 5 5 2" xfId="28325"/>
    <cellStyle name="Style 201 2 2 5 6" xfId="28326"/>
    <cellStyle name="Style 201 2 2 6" xfId="28327"/>
    <cellStyle name="Style 201 2 2 6 2" xfId="28328"/>
    <cellStyle name="Style 201 2 2 7" xfId="28329"/>
    <cellStyle name="Style 201 2 2 8" xfId="28330"/>
    <cellStyle name="Style 201 2 2 9" xfId="28331"/>
    <cellStyle name="Style 201 2 2 9 2" xfId="28332"/>
    <cellStyle name="Style 201 2 2 9 2 2" xfId="28333"/>
    <cellStyle name="Style 201 2 2 9 2 2 2" xfId="28334"/>
    <cellStyle name="Style 201 2 2 9 2 3" xfId="28335"/>
    <cellStyle name="Style 201 2 2 9 3" xfId="28336"/>
    <cellStyle name="Style 201 2 2 9 3 2" xfId="28337"/>
    <cellStyle name="Style 201 2 3" xfId="28338"/>
    <cellStyle name="Style 201 2 3 2" xfId="28339"/>
    <cellStyle name="Style 201 2 4" xfId="28340"/>
    <cellStyle name="Style 201 2 4 2" xfId="28341"/>
    <cellStyle name="Style 201 2 5" xfId="28342"/>
    <cellStyle name="Style 201 2 5 2" xfId="28343"/>
    <cellStyle name="Style 201 2 6" xfId="28344"/>
    <cellStyle name="Style 201 2 6 2" xfId="28345"/>
    <cellStyle name="Style 201 3" xfId="28346"/>
    <cellStyle name="Style 201 3 2" xfId="28347"/>
    <cellStyle name="Style 201 3 3" xfId="28348"/>
    <cellStyle name="Style 201 3 3 2" xfId="28349"/>
    <cellStyle name="Style 201 3 4" xfId="28350"/>
    <cellStyle name="Style 201 3 5" xfId="28351"/>
    <cellStyle name="Style 201 3 6" xfId="28352"/>
    <cellStyle name="Style 201 3 7" xfId="28353"/>
    <cellStyle name="Style 201 3 8" xfId="28354"/>
    <cellStyle name="Style 202" xfId="28355"/>
    <cellStyle name="Style 202 2" xfId="28356"/>
    <cellStyle name="Style 202 2 2" xfId="28357"/>
    <cellStyle name="Style 202 2 2 10" xfId="28358"/>
    <cellStyle name="Style 202 2 2 2" xfId="28359"/>
    <cellStyle name="Style 202 2 2 2 2" xfId="28360"/>
    <cellStyle name="Style 202 2 2 2 2 2" xfId="28361"/>
    <cellStyle name="Style 202 2 2 2 2 3" xfId="28362"/>
    <cellStyle name="Style 202 2 2 2 2 4" xfId="28363"/>
    <cellStyle name="Style 202 2 2 2 3" xfId="28364"/>
    <cellStyle name="Style 202 2 2 2 3 2" xfId="28365"/>
    <cellStyle name="Style 202 2 2 2 4" xfId="28366"/>
    <cellStyle name="Style 202 2 2 2 4 2" xfId="28367"/>
    <cellStyle name="Style 202 2 2 2 5" xfId="28368"/>
    <cellStyle name="Style 202 2 2 2 5 2" xfId="28369"/>
    <cellStyle name="Style 202 2 2 2 6" xfId="28370"/>
    <cellStyle name="Style 202 2 2 2 7" xfId="28371"/>
    <cellStyle name="Style 202 2 2 3" xfId="28372"/>
    <cellStyle name="Style 202 2 2 3 2" xfId="28373"/>
    <cellStyle name="Style 202 2 2 4" xfId="28374"/>
    <cellStyle name="Style 202 2 2 4 2" xfId="28375"/>
    <cellStyle name="Style 202 2 2 5" xfId="28376"/>
    <cellStyle name="Style 202 2 2 5 2" xfId="28377"/>
    <cellStyle name="Style 202 2 2 5 2 2" xfId="28378"/>
    <cellStyle name="Style 202 2 2 5 2 2 2" xfId="28379"/>
    <cellStyle name="Style 202 2 2 5 2 2 2 2" xfId="28380"/>
    <cellStyle name="Style 202 2 2 5 2 2 2 2 2" xfId="28381"/>
    <cellStyle name="Style 202 2 2 5 2 2 2 2 2 2" xfId="28382"/>
    <cellStyle name="Style 202 2 2 5 2 2 2 2 3" xfId="28383"/>
    <cellStyle name="Style 202 2 2 5 2 2 2 3" xfId="28384"/>
    <cellStyle name="Style 202 2 2 5 2 2 2 3 2" xfId="28385"/>
    <cellStyle name="Style 202 2 2 5 2 2 3" xfId="28386"/>
    <cellStyle name="Style 202 2 2 5 2 2 3 2" xfId="28387"/>
    <cellStyle name="Style 202 2 2 5 2 2 4" xfId="28388"/>
    <cellStyle name="Style 202 2 2 5 2 3" xfId="28389"/>
    <cellStyle name="Style 202 2 2 5 2 4" xfId="28390"/>
    <cellStyle name="Style 202 2 2 5 2 4 2" xfId="28391"/>
    <cellStyle name="Style 202 2 2 5 2 4 2 2" xfId="28392"/>
    <cellStyle name="Style 202 2 2 5 2 4 3" xfId="28393"/>
    <cellStyle name="Style 202 2 2 5 2 5" xfId="28394"/>
    <cellStyle name="Style 202 2 2 5 2 5 2" xfId="28395"/>
    <cellStyle name="Style 202 2 2 5 2 6" xfId="28396"/>
    <cellStyle name="Style 202 2 2 5 3" xfId="28397"/>
    <cellStyle name="Style 202 2 2 5 3 2" xfId="28398"/>
    <cellStyle name="Style 202 2 2 5 3 2 2" xfId="28399"/>
    <cellStyle name="Style 202 2 2 5 3 2 2 2" xfId="28400"/>
    <cellStyle name="Style 202 2 2 5 3 2 2 2 2" xfId="28401"/>
    <cellStyle name="Style 202 2 2 5 3 2 2 3" xfId="28402"/>
    <cellStyle name="Style 202 2 2 5 3 2 3" xfId="28403"/>
    <cellStyle name="Style 202 2 2 5 3 2 3 2" xfId="28404"/>
    <cellStyle name="Style 202 2 2 5 3 3" xfId="28405"/>
    <cellStyle name="Style 202 2 2 5 3 3 2" xfId="28406"/>
    <cellStyle name="Style 202 2 2 5 3 4" xfId="28407"/>
    <cellStyle name="Style 202 2 2 5 4" xfId="28408"/>
    <cellStyle name="Style 202 2 2 5 4 2" xfId="28409"/>
    <cellStyle name="Style 202 2 2 5 4 2 2" xfId="28410"/>
    <cellStyle name="Style 202 2 2 5 4 2 2 2" xfId="28411"/>
    <cellStyle name="Style 202 2 2 5 4 2 3" xfId="28412"/>
    <cellStyle name="Style 202 2 2 5 4 3" xfId="28413"/>
    <cellStyle name="Style 202 2 2 5 4 3 2" xfId="28414"/>
    <cellStyle name="Style 202 2 2 5 5" xfId="28415"/>
    <cellStyle name="Style 202 2 2 5 5 2" xfId="28416"/>
    <cellStyle name="Style 202 2 2 5 6" xfId="28417"/>
    <cellStyle name="Style 202 2 2 6" xfId="28418"/>
    <cellStyle name="Style 202 2 2 6 2" xfId="28419"/>
    <cellStyle name="Style 202 2 2 7" xfId="28420"/>
    <cellStyle name="Style 202 2 2 8" xfId="28421"/>
    <cellStyle name="Style 202 2 2 9" xfId="28422"/>
    <cellStyle name="Style 202 2 2 9 2" xfId="28423"/>
    <cellStyle name="Style 202 2 2 9 2 2" xfId="28424"/>
    <cellStyle name="Style 202 2 2 9 2 2 2" xfId="28425"/>
    <cellStyle name="Style 202 2 2 9 2 3" xfId="28426"/>
    <cellStyle name="Style 202 2 2 9 3" xfId="28427"/>
    <cellStyle name="Style 202 2 2 9 3 2" xfId="28428"/>
    <cellStyle name="Style 202 2 3" xfId="28429"/>
    <cellStyle name="Style 202 2 3 2" xfId="28430"/>
    <cellStyle name="Style 202 2 4" xfId="28431"/>
    <cellStyle name="Style 202 2 4 2" xfId="28432"/>
    <cellStyle name="Style 202 2 5" xfId="28433"/>
    <cellStyle name="Style 202 2 5 2" xfId="28434"/>
    <cellStyle name="Style 202 2 6" xfId="28435"/>
    <cellStyle name="Style 202 2 6 2" xfId="28436"/>
    <cellStyle name="Style 202 3" xfId="28437"/>
    <cellStyle name="Style 202 3 2" xfId="28438"/>
    <cellStyle name="Style 202 3 3" xfId="28439"/>
    <cellStyle name="Style 202 3 3 2" xfId="28440"/>
    <cellStyle name="Style 202 3 4" xfId="28441"/>
    <cellStyle name="Style 202 3 5" xfId="28442"/>
    <cellStyle name="Style 202 3 6" xfId="28443"/>
    <cellStyle name="Style 202 3 7" xfId="28444"/>
    <cellStyle name="Style 202 3 8" xfId="28445"/>
    <cellStyle name="Style 203" xfId="28446"/>
    <cellStyle name="Style 203 2" xfId="28447"/>
    <cellStyle name="Style 203 2 2" xfId="28448"/>
    <cellStyle name="Style 203 2 3" xfId="28449"/>
    <cellStyle name="Style 203 2 3 2" xfId="28450"/>
    <cellStyle name="Style 203 2 4" xfId="28451"/>
    <cellStyle name="Style 203 2 5" xfId="28452"/>
    <cellStyle name="Style 203 2 6" xfId="28453"/>
    <cellStyle name="Style 203 2 7" xfId="28454"/>
    <cellStyle name="Style 203 2 8" xfId="28455"/>
    <cellStyle name="Style 204" xfId="28456"/>
    <cellStyle name="Style 204 2" xfId="28457"/>
    <cellStyle name="Style 204 2 2" xfId="28458"/>
    <cellStyle name="Style 204 2 3" xfId="28459"/>
    <cellStyle name="Style 204 2 3 2" xfId="28460"/>
    <cellStyle name="Style 204 2 4" xfId="28461"/>
    <cellStyle name="Style 204 2 5" xfId="28462"/>
    <cellStyle name="Style 204 2 6" xfId="28463"/>
    <cellStyle name="Style 204 2 7" xfId="28464"/>
    <cellStyle name="Style 204 2 8" xfId="28465"/>
    <cellStyle name="Style 21" xfId="7"/>
    <cellStyle name="Style 21 10" xfId="789"/>
    <cellStyle name="Style 21 10 2" xfId="790"/>
    <cellStyle name="Style 21 10 2 2" xfId="791"/>
    <cellStyle name="Style 21 10 2 2 2" xfId="792"/>
    <cellStyle name="Style 21 10 2 2 2 2" xfId="793"/>
    <cellStyle name="Style 21 10 2 2 3" xfId="794"/>
    <cellStyle name="Style 21 10 2 3" xfId="795"/>
    <cellStyle name="Style 21 10 2 3 2" xfId="796"/>
    <cellStyle name="Style 21 10 2 4" xfId="797"/>
    <cellStyle name="Style 21 10 3" xfId="798"/>
    <cellStyle name="Style 21 10 3 2" xfId="799"/>
    <cellStyle name="Style 21 10 3 2 2" xfId="800"/>
    <cellStyle name="Style 21 10 3 3" xfId="801"/>
    <cellStyle name="Style 21 10 4" xfId="802"/>
    <cellStyle name="Style 21 10 4 2" xfId="803"/>
    <cellStyle name="Style 21 10 5" xfId="804"/>
    <cellStyle name="Style 21 11" xfId="805"/>
    <cellStyle name="Style 21 11 2" xfId="806"/>
    <cellStyle name="Style 21 11 2 2" xfId="807"/>
    <cellStyle name="Style 21 11 2 2 2" xfId="808"/>
    <cellStyle name="Style 21 11 2 2 2 2" xfId="809"/>
    <cellStyle name="Style 21 11 2 2 3" xfId="810"/>
    <cellStyle name="Style 21 11 2 3" xfId="811"/>
    <cellStyle name="Style 21 11 2 3 2" xfId="812"/>
    <cellStyle name="Style 21 11 2 4" xfId="813"/>
    <cellStyle name="Style 21 11 3" xfId="814"/>
    <cellStyle name="Style 21 11 3 2" xfId="815"/>
    <cellStyle name="Style 21 11 3 2 2" xfId="816"/>
    <cellStyle name="Style 21 11 3 3" xfId="817"/>
    <cellStyle name="Style 21 11 4" xfId="818"/>
    <cellStyle name="Style 21 11 4 2" xfId="819"/>
    <cellStyle name="Style 21 11 5" xfId="820"/>
    <cellStyle name="Style 21 12" xfId="821"/>
    <cellStyle name="Style 21 12 2" xfId="822"/>
    <cellStyle name="Style 21 12 2 2" xfId="823"/>
    <cellStyle name="Style 21 12 2 2 2" xfId="824"/>
    <cellStyle name="Style 21 12 2 2 2 2" xfId="825"/>
    <cellStyle name="Style 21 12 2 2 3" xfId="826"/>
    <cellStyle name="Style 21 12 2 3" xfId="827"/>
    <cellStyle name="Style 21 12 2 3 2" xfId="828"/>
    <cellStyle name="Style 21 12 2 4" xfId="829"/>
    <cellStyle name="Style 21 12 3" xfId="830"/>
    <cellStyle name="Style 21 12 3 2" xfId="831"/>
    <cellStyle name="Style 21 12 3 2 2" xfId="832"/>
    <cellStyle name="Style 21 12 3 3" xfId="833"/>
    <cellStyle name="Style 21 12 4" xfId="834"/>
    <cellStyle name="Style 21 12 4 2" xfId="835"/>
    <cellStyle name="Style 21 12 5" xfId="836"/>
    <cellStyle name="Style 21 13" xfId="837"/>
    <cellStyle name="Style 21 13 2" xfId="838"/>
    <cellStyle name="Style 21 13 2 2" xfId="839"/>
    <cellStyle name="Style 21 13 2 2 2" xfId="840"/>
    <cellStyle name="Style 21 13 2 2 2 2" xfId="841"/>
    <cellStyle name="Style 21 13 2 2 3" xfId="842"/>
    <cellStyle name="Style 21 13 2 3" xfId="843"/>
    <cellStyle name="Style 21 13 2 3 2" xfId="844"/>
    <cellStyle name="Style 21 13 2 4" xfId="845"/>
    <cellStyle name="Style 21 13 3" xfId="846"/>
    <cellStyle name="Style 21 13 3 2" xfId="847"/>
    <cellStyle name="Style 21 13 3 2 2" xfId="848"/>
    <cellStyle name="Style 21 13 3 3" xfId="849"/>
    <cellStyle name="Style 21 13 4" xfId="850"/>
    <cellStyle name="Style 21 13 4 2" xfId="851"/>
    <cellStyle name="Style 21 13 5" xfId="852"/>
    <cellStyle name="Style 21 14" xfId="853"/>
    <cellStyle name="Style 21 14 2" xfId="854"/>
    <cellStyle name="Style 21 14 2 2" xfId="855"/>
    <cellStyle name="Style 21 14 2 2 2" xfId="856"/>
    <cellStyle name="Style 21 14 2 2 2 2" xfId="857"/>
    <cellStyle name="Style 21 14 2 2 3" xfId="858"/>
    <cellStyle name="Style 21 14 2 3" xfId="859"/>
    <cellStyle name="Style 21 14 2 3 2" xfId="860"/>
    <cellStyle name="Style 21 14 2 4" xfId="861"/>
    <cellStyle name="Style 21 14 3" xfId="862"/>
    <cellStyle name="Style 21 14 3 2" xfId="863"/>
    <cellStyle name="Style 21 14 3 2 2" xfId="864"/>
    <cellStyle name="Style 21 14 3 3" xfId="865"/>
    <cellStyle name="Style 21 14 4" xfId="866"/>
    <cellStyle name="Style 21 14 4 2" xfId="867"/>
    <cellStyle name="Style 21 14 5" xfId="868"/>
    <cellStyle name="Style 21 15" xfId="869"/>
    <cellStyle name="Style 21 15 2" xfId="870"/>
    <cellStyle name="Style 21 15 2 2" xfId="871"/>
    <cellStyle name="Style 21 15 2 2 2" xfId="872"/>
    <cellStyle name="Style 21 15 2 2 2 2" xfId="873"/>
    <cellStyle name="Style 21 15 2 2 3" xfId="874"/>
    <cellStyle name="Style 21 15 2 3" xfId="875"/>
    <cellStyle name="Style 21 15 2 3 2" xfId="876"/>
    <cellStyle name="Style 21 15 2 4" xfId="877"/>
    <cellStyle name="Style 21 15 3" xfId="878"/>
    <cellStyle name="Style 21 15 3 2" xfId="879"/>
    <cellStyle name="Style 21 15 3 2 2" xfId="880"/>
    <cellStyle name="Style 21 15 3 3" xfId="881"/>
    <cellStyle name="Style 21 15 4" xfId="882"/>
    <cellStyle name="Style 21 15 4 2" xfId="883"/>
    <cellStyle name="Style 21 15 5" xfId="884"/>
    <cellStyle name="Style 21 16" xfId="885"/>
    <cellStyle name="Style 21 16 2" xfId="886"/>
    <cellStyle name="Style 21 16 2 2" xfId="887"/>
    <cellStyle name="Style 21 16 2 2 2" xfId="888"/>
    <cellStyle name="Style 21 16 2 2 2 2" xfId="889"/>
    <cellStyle name="Style 21 16 2 2 3" xfId="890"/>
    <cellStyle name="Style 21 16 2 3" xfId="891"/>
    <cellStyle name="Style 21 16 2 3 2" xfId="892"/>
    <cellStyle name="Style 21 16 2 4" xfId="893"/>
    <cellStyle name="Style 21 16 3" xfId="894"/>
    <cellStyle name="Style 21 16 3 2" xfId="895"/>
    <cellStyle name="Style 21 16 3 2 2" xfId="896"/>
    <cellStyle name="Style 21 16 3 3" xfId="897"/>
    <cellStyle name="Style 21 16 4" xfId="898"/>
    <cellStyle name="Style 21 16 4 2" xfId="899"/>
    <cellStyle name="Style 21 16 5" xfId="900"/>
    <cellStyle name="Style 21 17" xfId="901"/>
    <cellStyle name="Style 21 17 2" xfId="902"/>
    <cellStyle name="Style 21 17 2 2" xfId="903"/>
    <cellStyle name="Style 21 17 2 2 2" xfId="904"/>
    <cellStyle name="Style 21 17 2 2 2 2" xfId="905"/>
    <cellStyle name="Style 21 17 2 2 3" xfId="906"/>
    <cellStyle name="Style 21 17 2 3" xfId="907"/>
    <cellStyle name="Style 21 17 2 3 2" xfId="908"/>
    <cellStyle name="Style 21 17 2 4" xfId="909"/>
    <cellStyle name="Style 21 17 3" xfId="910"/>
    <cellStyle name="Style 21 17 3 2" xfId="911"/>
    <cellStyle name="Style 21 17 3 2 2" xfId="912"/>
    <cellStyle name="Style 21 17 3 3" xfId="913"/>
    <cellStyle name="Style 21 17 4" xfId="914"/>
    <cellStyle name="Style 21 17 4 2" xfId="915"/>
    <cellStyle name="Style 21 17 5" xfId="916"/>
    <cellStyle name="Style 21 18" xfId="917"/>
    <cellStyle name="Style 21 18 2" xfId="918"/>
    <cellStyle name="Style 21 18 2 2" xfId="919"/>
    <cellStyle name="Style 21 18 2 2 2" xfId="920"/>
    <cellStyle name="Style 21 18 2 2 2 2" xfId="921"/>
    <cellStyle name="Style 21 18 2 2 3" xfId="922"/>
    <cellStyle name="Style 21 18 2 3" xfId="923"/>
    <cellStyle name="Style 21 18 2 3 2" xfId="924"/>
    <cellStyle name="Style 21 18 2 4" xfId="925"/>
    <cellStyle name="Style 21 18 3" xfId="926"/>
    <cellStyle name="Style 21 18 3 2" xfId="927"/>
    <cellStyle name="Style 21 18 3 2 2" xfId="928"/>
    <cellStyle name="Style 21 18 3 3" xfId="929"/>
    <cellStyle name="Style 21 18 4" xfId="930"/>
    <cellStyle name="Style 21 18 4 2" xfId="931"/>
    <cellStyle name="Style 21 18 5" xfId="932"/>
    <cellStyle name="Style 21 19" xfId="933"/>
    <cellStyle name="Style 21 19 2" xfId="934"/>
    <cellStyle name="Style 21 19 2 2" xfId="935"/>
    <cellStyle name="Style 21 19 2 2 2" xfId="936"/>
    <cellStyle name="Style 21 19 2 2 2 2" xfId="937"/>
    <cellStyle name="Style 21 19 2 2 3" xfId="938"/>
    <cellStyle name="Style 21 19 2 3" xfId="939"/>
    <cellStyle name="Style 21 19 2 3 2" xfId="940"/>
    <cellStyle name="Style 21 19 2 4" xfId="941"/>
    <cellStyle name="Style 21 19 3" xfId="942"/>
    <cellStyle name="Style 21 19 3 2" xfId="943"/>
    <cellStyle name="Style 21 19 3 2 2" xfId="944"/>
    <cellStyle name="Style 21 19 3 3" xfId="945"/>
    <cellStyle name="Style 21 19 4" xfId="946"/>
    <cellStyle name="Style 21 19 4 2" xfId="947"/>
    <cellStyle name="Style 21 19 5" xfId="948"/>
    <cellStyle name="Style 21 2" xfId="949"/>
    <cellStyle name="Style 21 2 2" xfId="950"/>
    <cellStyle name="Style 21 2 2 2" xfId="951"/>
    <cellStyle name="Style 21 2 2 2 2" xfId="952"/>
    <cellStyle name="Style 21 2 2 2 2 2" xfId="953"/>
    <cellStyle name="Style 21 2 2 2 2 3" xfId="28466"/>
    <cellStyle name="Style 21 2 2 2 2 4" xfId="28467"/>
    <cellStyle name="Style 21 2 2 2 3" xfId="954"/>
    <cellStyle name="Style 21 2 2 2 4" xfId="28468"/>
    <cellStyle name="Style 21 2 2 2 5" xfId="28469"/>
    <cellStyle name="Style 21 2 2 2 6" xfId="28470"/>
    <cellStyle name="Style 21 2 2 2 7" xfId="28471"/>
    <cellStyle name="Style 21 2 2 3" xfId="955"/>
    <cellStyle name="Style 21 2 2 3 2" xfId="956"/>
    <cellStyle name="Style 21 2 2 4" xfId="957"/>
    <cellStyle name="Style 21 2 2 4 2" xfId="28472"/>
    <cellStyle name="Style 21 2 2 5" xfId="28473"/>
    <cellStyle name="Style 21 2 2 5 2" xfId="28474"/>
    <cellStyle name="Style 21 2 2 5 2 2" xfId="28475"/>
    <cellStyle name="Style 21 2 2 5 2 2 2" xfId="28476"/>
    <cellStyle name="Style 21 2 2 5 2 2 2 2" xfId="28477"/>
    <cellStyle name="Style 21 2 2 5 2 2 2 2 2" xfId="28478"/>
    <cellStyle name="Style 21 2 2 5 2 2 2 2 2 2" xfId="28479"/>
    <cellStyle name="Style 21 2 2 5 2 2 2 2 3" xfId="28480"/>
    <cellStyle name="Style 21 2 2 5 2 2 2 3" xfId="28481"/>
    <cellStyle name="Style 21 2 2 5 2 2 2 3 2" xfId="28482"/>
    <cellStyle name="Style 21 2 2 5 2 2 3" xfId="28483"/>
    <cellStyle name="Style 21 2 2 5 2 2 3 2" xfId="28484"/>
    <cellStyle name="Style 21 2 2 5 2 2 4" xfId="28485"/>
    <cellStyle name="Style 21 2 2 5 2 3" xfId="28486"/>
    <cellStyle name="Style 21 2 2 5 2 4" xfId="28487"/>
    <cellStyle name="Style 21 2 2 5 2 4 2" xfId="28488"/>
    <cellStyle name="Style 21 2 2 5 2 4 2 2" xfId="28489"/>
    <cellStyle name="Style 21 2 2 5 2 4 3" xfId="28490"/>
    <cellStyle name="Style 21 2 2 5 2 5" xfId="28491"/>
    <cellStyle name="Style 21 2 2 5 2 5 2" xfId="28492"/>
    <cellStyle name="Style 21 2 2 5 2 6" xfId="28493"/>
    <cellStyle name="Style 21 2 2 5 3" xfId="28494"/>
    <cellStyle name="Style 21 2 2 5 3 2" xfId="28495"/>
    <cellStyle name="Style 21 2 2 5 3 2 2" xfId="28496"/>
    <cellStyle name="Style 21 2 2 5 3 2 2 2" xfId="28497"/>
    <cellStyle name="Style 21 2 2 5 3 2 2 2 2" xfId="28498"/>
    <cellStyle name="Style 21 2 2 5 3 2 2 3" xfId="28499"/>
    <cellStyle name="Style 21 2 2 5 3 2 3" xfId="28500"/>
    <cellStyle name="Style 21 2 2 5 3 2 3 2" xfId="28501"/>
    <cellStyle name="Style 21 2 2 5 3 3" xfId="28502"/>
    <cellStyle name="Style 21 2 2 5 3 3 2" xfId="28503"/>
    <cellStyle name="Style 21 2 2 5 3 4" xfId="28504"/>
    <cellStyle name="Style 21 2 2 5 4" xfId="28505"/>
    <cellStyle name="Style 21 2 2 5 4 2" xfId="28506"/>
    <cellStyle name="Style 21 2 2 5 4 2 2" xfId="28507"/>
    <cellStyle name="Style 21 2 2 5 4 2 2 2" xfId="28508"/>
    <cellStyle name="Style 21 2 2 5 4 2 3" xfId="28509"/>
    <cellStyle name="Style 21 2 2 5 4 3" xfId="28510"/>
    <cellStyle name="Style 21 2 2 5 4 3 2" xfId="28511"/>
    <cellStyle name="Style 21 2 2 5 5" xfId="28512"/>
    <cellStyle name="Style 21 2 2 5 5 2" xfId="28513"/>
    <cellStyle name="Style 21 2 2 5 6" xfId="28514"/>
    <cellStyle name="Style 21 2 2 6" xfId="28515"/>
    <cellStyle name="Style 21 2 2 6 2" xfId="28516"/>
    <cellStyle name="Style 21 2 2 7" xfId="28517"/>
    <cellStyle name="Style 21 2 2 8" xfId="28518"/>
    <cellStyle name="Style 21 2 2 8 2" xfId="28519"/>
    <cellStyle name="Style 21 2 2 8 2 2" xfId="28520"/>
    <cellStyle name="Style 21 2 2 8 2 2 2" xfId="28521"/>
    <cellStyle name="Style 21 2 2 8 2 3" xfId="28522"/>
    <cellStyle name="Style 21 2 2 8 3" xfId="28523"/>
    <cellStyle name="Style 21 2 2 8 3 2" xfId="28524"/>
    <cellStyle name="Style 21 2 2 9" xfId="28525"/>
    <cellStyle name="Style 21 2 3" xfId="958"/>
    <cellStyle name="Style 21 2 3 2" xfId="959"/>
    <cellStyle name="Style 21 2 3 2 2" xfId="960"/>
    <cellStyle name="Style 21 2 3 3" xfId="961"/>
    <cellStyle name="Style 21 2 4" xfId="962"/>
    <cellStyle name="Style 21 2 4 2" xfId="963"/>
    <cellStyle name="Style 21 2 5" xfId="964"/>
    <cellStyle name="Style 21 2 6" xfId="28526"/>
    <cellStyle name="Style 21 2 6 2" xfId="28527"/>
    <cellStyle name="Style 21 20" xfId="965"/>
    <cellStyle name="Style 21 20 2" xfId="966"/>
    <cellStyle name="Style 21 20 2 2" xfId="967"/>
    <cellStyle name="Style 21 20 2 2 2" xfId="968"/>
    <cellStyle name="Style 21 20 2 3" xfId="969"/>
    <cellStyle name="Style 21 20 3" xfId="970"/>
    <cellStyle name="Style 21 20 3 2" xfId="971"/>
    <cellStyle name="Style 21 20 4" xfId="972"/>
    <cellStyle name="Style 21 21" xfId="973"/>
    <cellStyle name="Style 21 21 2" xfId="974"/>
    <cellStyle name="Style 21 21 2 2" xfId="975"/>
    <cellStyle name="Style 21 21 2 2 2" xfId="976"/>
    <cellStyle name="Style 21 21 2 3" xfId="977"/>
    <cellStyle name="Style 21 21 3" xfId="978"/>
    <cellStyle name="Style 21 21 3 2" xfId="979"/>
    <cellStyle name="Style 21 21 3 2 2" xfId="980"/>
    <cellStyle name="Style 21 21 3 3" xfId="981"/>
    <cellStyle name="Style 21 22" xfId="982"/>
    <cellStyle name="Style 21 22 2" xfId="983"/>
    <cellStyle name="Style 21 22 2 2" xfId="984"/>
    <cellStyle name="Style 21 22 3" xfId="985"/>
    <cellStyle name="Style 21 23" xfId="986"/>
    <cellStyle name="Style 21 23 2" xfId="987"/>
    <cellStyle name="Style 21 24" xfId="988"/>
    <cellStyle name="Style 21 3" xfId="989"/>
    <cellStyle name="Style 21 3 2" xfId="990"/>
    <cellStyle name="Style 21 3 2 2" xfId="991"/>
    <cellStyle name="Style 21 3 2 2 2" xfId="992"/>
    <cellStyle name="Style 21 3 2 2 2 2" xfId="993"/>
    <cellStyle name="Style 21 3 2 2 2 3" xfId="28528"/>
    <cellStyle name="Style 21 3 2 2 2 4" xfId="28529"/>
    <cellStyle name="Style 21 3 2 2 3" xfId="994"/>
    <cellStyle name="Style 21 3 2 2 4" xfId="28530"/>
    <cellStyle name="Style 21 3 2 2 5" xfId="28531"/>
    <cellStyle name="Style 21 3 2 2 6" xfId="28532"/>
    <cellStyle name="Style 21 3 2 2 7" xfId="28533"/>
    <cellStyle name="Style 21 3 2 3" xfId="995"/>
    <cellStyle name="Style 21 3 2 3 2" xfId="996"/>
    <cellStyle name="Style 21 3 2 4" xfId="997"/>
    <cellStyle name="Style 21 3 2 4 2" xfId="28534"/>
    <cellStyle name="Style 21 3 2 5" xfId="28535"/>
    <cellStyle name="Style 21 3 2 5 2" xfId="28536"/>
    <cellStyle name="Style 21 3 2 5 2 2" xfId="28537"/>
    <cellStyle name="Style 21 3 2 5 2 2 2" xfId="28538"/>
    <cellStyle name="Style 21 3 2 5 2 2 2 2" xfId="28539"/>
    <cellStyle name="Style 21 3 2 5 2 2 2 2 2" xfId="28540"/>
    <cellStyle name="Style 21 3 2 5 2 2 2 2 2 2" xfId="28541"/>
    <cellStyle name="Style 21 3 2 5 2 2 2 2 3" xfId="28542"/>
    <cellStyle name="Style 21 3 2 5 2 2 2 3" xfId="28543"/>
    <cellStyle name="Style 21 3 2 5 2 2 2 3 2" xfId="28544"/>
    <cellStyle name="Style 21 3 2 5 2 2 3" xfId="28545"/>
    <cellStyle name="Style 21 3 2 5 2 2 3 2" xfId="28546"/>
    <cellStyle name="Style 21 3 2 5 2 2 4" xfId="28547"/>
    <cellStyle name="Style 21 3 2 5 2 3" xfId="28548"/>
    <cellStyle name="Style 21 3 2 5 2 4" xfId="28549"/>
    <cellStyle name="Style 21 3 2 5 2 4 2" xfId="28550"/>
    <cellStyle name="Style 21 3 2 5 2 4 2 2" xfId="28551"/>
    <cellStyle name="Style 21 3 2 5 2 4 3" xfId="28552"/>
    <cellStyle name="Style 21 3 2 5 2 5" xfId="28553"/>
    <cellStyle name="Style 21 3 2 5 2 5 2" xfId="28554"/>
    <cellStyle name="Style 21 3 2 5 2 6" xfId="28555"/>
    <cellStyle name="Style 21 3 2 5 3" xfId="28556"/>
    <cellStyle name="Style 21 3 2 5 3 2" xfId="28557"/>
    <cellStyle name="Style 21 3 2 5 3 2 2" xfId="28558"/>
    <cellStyle name="Style 21 3 2 5 3 2 2 2" xfId="28559"/>
    <cellStyle name="Style 21 3 2 5 3 2 2 2 2" xfId="28560"/>
    <cellStyle name="Style 21 3 2 5 3 2 2 3" xfId="28561"/>
    <cellStyle name="Style 21 3 2 5 3 2 3" xfId="28562"/>
    <cellStyle name="Style 21 3 2 5 3 2 3 2" xfId="28563"/>
    <cellStyle name="Style 21 3 2 5 3 3" xfId="28564"/>
    <cellStyle name="Style 21 3 2 5 3 3 2" xfId="28565"/>
    <cellStyle name="Style 21 3 2 5 3 4" xfId="28566"/>
    <cellStyle name="Style 21 3 2 5 4" xfId="28567"/>
    <cellStyle name="Style 21 3 2 5 4 2" xfId="28568"/>
    <cellStyle name="Style 21 3 2 5 4 2 2" xfId="28569"/>
    <cellStyle name="Style 21 3 2 5 4 2 2 2" xfId="28570"/>
    <cellStyle name="Style 21 3 2 5 4 2 3" xfId="28571"/>
    <cellStyle name="Style 21 3 2 5 4 3" xfId="28572"/>
    <cellStyle name="Style 21 3 2 5 4 3 2" xfId="28573"/>
    <cellStyle name="Style 21 3 2 5 5" xfId="28574"/>
    <cellStyle name="Style 21 3 2 5 5 2" xfId="28575"/>
    <cellStyle name="Style 21 3 2 5 6" xfId="28576"/>
    <cellStyle name="Style 21 3 2 6" xfId="28577"/>
    <cellStyle name="Style 21 3 2 6 2" xfId="28578"/>
    <cellStyle name="Style 21 3 2 7" xfId="28579"/>
    <cellStyle name="Style 21 3 2 8" xfId="28580"/>
    <cellStyle name="Style 21 3 2 8 2" xfId="28581"/>
    <cellStyle name="Style 21 3 2 8 2 2" xfId="28582"/>
    <cellStyle name="Style 21 3 2 8 2 2 2" xfId="28583"/>
    <cellStyle name="Style 21 3 2 8 2 3" xfId="28584"/>
    <cellStyle name="Style 21 3 2 8 3" xfId="28585"/>
    <cellStyle name="Style 21 3 2 8 3 2" xfId="28586"/>
    <cellStyle name="Style 21 3 2 9" xfId="28587"/>
    <cellStyle name="Style 21 3 3" xfId="998"/>
    <cellStyle name="Style 21 3 3 2" xfId="999"/>
    <cellStyle name="Style 21 3 3 2 2" xfId="1000"/>
    <cellStyle name="Style 21 3 3 3" xfId="1001"/>
    <cellStyle name="Style 21 3 3 4" xfId="28588"/>
    <cellStyle name="Style 21 3 4" xfId="1002"/>
    <cellStyle name="Style 21 3 4 2" xfId="1003"/>
    <cellStyle name="Style 21 3 5" xfId="1004"/>
    <cellStyle name="Style 21 3 6" xfId="28589"/>
    <cellStyle name="Style 21 3 7" xfId="28590"/>
    <cellStyle name="Style 21 4" xfId="1005"/>
    <cellStyle name="Style 21 4 2" xfId="1006"/>
    <cellStyle name="Style 21 4 2 2" xfId="1007"/>
    <cellStyle name="Style 21 4 2 2 2" xfId="1008"/>
    <cellStyle name="Style 21 4 2 2 2 2" xfId="1009"/>
    <cellStyle name="Style 21 4 2 2 3" xfId="1010"/>
    <cellStyle name="Style 21 4 2 3" xfId="1011"/>
    <cellStyle name="Style 21 4 2 3 2" xfId="1012"/>
    <cellStyle name="Style 21 4 2 4" xfId="1013"/>
    <cellStyle name="Style 21 4 3" xfId="1014"/>
    <cellStyle name="Style 21 4 3 2" xfId="1015"/>
    <cellStyle name="Style 21 4 3 2 2" xfId="1016"/>
    <cellStyle name="Style 21 4 3 3" xfId="1017"/>
    <cellStyle name="Style 21 4 4" xfId="1018"/>
    <cellStyle name="Style 21 4 4 2" xfId="1019"/>
    <cellStyle name="Style 21 4 5" xfId="1020"/>
    <cellStyle name="Style 21 4 6" xfId="28591"/>
    <cellStyle name="Style 21 4 7" xfId="28592"/>
    <cellStyle name="Style 21 4 8" xfId="28593"/>
    <cellStyle name="Style 21 5" xfId="1021"/>
    <cellStyle name="Style 21 5 2" xfId="1022"/>
    <cellStyle name="Style 21 5 2 2" xfId="1023"/>
    <cellStyle name="Style 21 5 2 2 2" xfId="1024"/>
    <cellStyle name="Style 21 5 2 2 2 2" xfId="1025"/>
    <cellStyle name="Style 21 5 2 2 3" xfId="1026"/>
    <cellStyle name="Style 21 5 2 3" xfId="1027"/>
    <cellStyle name="Style 21 5 2 3 2" xfId="1028"/>
    <cellStyle name="Style 21 5 2 4" xfId="1029"/>
    <cellStyle name="Style 21 5 3" xfId="1030"/>
    <cellStyle name="Style 21 5 3 2" xfId="1031"/>
    <cellStyle name="Style 21 5 3 2 2" xfId="1032"/>
    <cellStyle name="Style 21 5 3 3" xfId="1033"/>
    <cellStyle name="Style 21 5 4" xfId="1034"/>
    <cellStyle name="Style 21 5 4 2" xfId="1035"/>
    <cellStyle name="Style 21 5 5" xfId="1036"/>
    <cellStyle name="Style 21 6" xfId="1037"/>
    <cellStyle name="Style 21 6 2" xfId="1038"/>
    <cellStyle name="Style 21 6 2 2" xfId="1039"/>
    <cellStyle name="Style 21 6 2 2 2" xfId="1040"/>
    <cellStyle name="Style 21 6 2 2 2 2" xfId="1041"/>
    <cellStyle name="Style 21 6 2 2 3" xfId="1042"/>
    <cellStyle name="Style 21 6 2 3" xfId="1043"/>
    <cellStyle name="Style 21 6 2 3 2" xfId="1044"/>
    <cellStyle name="Style 21 6 2 4" xfId="1045"/>
    <cellStyle name="Style 21 6 3" xfId="1046"/>
    <cellStyle name="Style 21 6 3 2" xfId="1047"/>
    <cellStyle name="Style 21 6 3 2 2" xfId="1048"/>
    <cellStyle name="Style 21 6 3 3" xfId="1049"/>
    <cellStyle name="Style 21 6 4" xfId="1050"/>
    <cellStyle name="Style 21 6 4 2" xfId="1051"/>
    <cellStyle name="Style 21 6 5" xfId="1052"/>
    <cellStyle name="Style 21 7" xfId="1053"/>
    <cellStyle name="Style 21 7 2" xfId="1054"/>
    <cellStyle name="Style 21 7 2 2" xfId="1055"/>
    <cellStyle name="Style 21 7 2 2 2" xfId="1056"/>
    <cellStyle name="Style 21 7 2 2 2 2" xfId="1057"/>
    <cellStyle name="Style 21 7 2 2 3" xfId="1058"/>
    <cellStyle name="Style 21 7 2 3" xfId="1059"/>
    <cellStyle name="Style 21 7 2 3 2" xfId="1060"/>
    <cellStyle name="Style 21 7 2 4" xfId="1061"/>
    <cellStyle name="Style 21 7 3" xfId="1062"/>
    <cellStyle name="Style 21 7 3 2" xfId="1063"/>
    <cellStyle name="Style 21 7 3 2 2" xfId="1064"/>
    <cellStyle name="Style 21 7 3 3" xfId="1065"/>
    <cellStyle name="Style 21 7 4" xfId="1066"/>
    <cellStyle name="Style 21 7 4 2" xfId="1067"/>
    <cellStyle name="Style 21 7 5" xfId="1068"/>
    <cellStyle name="Style 21 8" xfId="1069"/>
    <cellStyle name="Style 21 8 2" xfId="1070"/>
    <cellStyle name="Style 21 8 2 2" xfId="1071"/>
    <cellStyle name="Style 21 8 2 2 2" xfId="1072"/>
    <cellStyle name="Style 21 8 2 2 2 2" xfId="1073"/>
    <cellStyle name="Style 21 8 2 2 3" xfId="1074"/>
    <cellStyle name="Style 21 8 2 3" xfId="1075"/>
    <cellStyle name="Style 21 8 2 3 2" xfId="1076"/>
    <cellStyle name="Style 21 8 2 4" xfId="1077"/>
    <cellStyle name="Style 21 8 3" xfId="1078"/>
    <cellStyle name="Style 21 8 3 2" xfId="1079"/>
    <cellStyle name="Style 21 8 3 2 2" xfId="1080"/>
    <cellStyle name="Style 21 8 3 3" xfId="1081"/>
    <cellStyle name="Style 21 8 4" xfId="1082"/>
    <cellStyle name="Style 21 8 4 2" xfId="1083"/>
    <cellStyle name="Style 21 8 5" xfId="1084"/>
    <cellStyle name="Style 21 9" xfId="1085"/>
    <cellStyle name="Style 21 9 2" xfId="1086"/>
    <cellStyle name="Style 21 9 2 2" xfId="1087"/>
    <cellStyle name="Style 21 9 2 2 2" xfId="1088"/>
    <cellStyle name="Style 21 9 2 2 2 2" xfId="1089"/>
    <cellStyle name="Style 21 9 2 2 3" xfId="1090"/>
    <cellStyle name="Style 21 9 2 3" xfId="1091"/>
    <cellStyle name="Style 21 9 2 3 2" xfId="1092"/>
    <cellStyle name="Style 21 9 2 4" xfId="1093"/>
    <cellStyle name="Style 21 9 3" xfId="1094"/>
    <cellStyle name="Style 21 9 3 2" xfId="1095"/>
    <cellStyle name="Style 21 9 3 2 2" xfId="1096"/>
    <cellStyle name="Style 21 9 3 3" xfId="1097"/>
    <cellStyle name="Style 21 9 4" xfId="1098"/>
    <cellStyle name="Style 21 9 4 2" xfId="1099"/>
    <cellStyle name="Style 21 9 5" xfId="1100"/>
    <cellStyle name="Style 21_PEMMDB2014-2030-Vision 1-BTC" xfId="1101"/>
    <cellStyle name="Style 22" xfId="1102"/>
    <cellStyle name="Style 22 10" xfId="1103"/>
    <cellStyle name="Style 22 10 2" xfId="1104"/>
    <cellStyle name="Style 22 10 2 2" xfId="1105"/>
    <cellStyle name="Style 22 10 2 2 2" xfId="1106"/>
    <cellStyle name="Style 22 10 2 2 2 2" xfId="1107"/>
    <cellStyle name="Style 22 10 2 2 3" xfId="1108"/>
    <cellStyle name="Style 22 10 2 3" xfId="1109"/>
    <cellStyle name="Style 22 10 2 3 2" xfId="1110"/>
    <cellStyle name="Style 22 10 2 4" xfId="1111"/>
    <cellStyle name="Style 22 10 3" xfId="1112"/>
    <cellStyle name="Style 22 10 3 2" xfId="1113"/>
    <cellStyle name="Style 22 10 3 2 2" xfId="1114"/>
    <cellStyle name="Style 22 10 3 3" xfId="1115"/>
    <cellStyle name="Style 22 10 4" xfId="1116"/>
    <cellStyle name="Style 22 10 4 2" xfId="1117"/>
    <cellStyle name="Style 22 10 5" xfId="1118"/>
    <cellStyle name="Style 22 11" xfId="1119"/>
    <cellStyle name="Style 22 11 2" xfId="1120"/>
    <cellStyle name="Style 22 11 2 2" xfId="1121"/>
    <cellStyle name="Style 22 11 2 2 2" xfId="1122"/>
    <cellStyle name="Style 22 11 2 2 2 2" xfId="1123"/>
    <cellStyle name="Style 22 11 2 2 3" xfId="1124"/>
    <cellStyle name="Style 22 11 2 3" xfId="1125"/>
    <cellStyle name="Style 22 11 2 3 2" xfId="1126"/>
    <cellStyle name="Style 22 11 2 4" xfId="1127"/>
    <cellStyle name="Style 22 11 3" xfId="1128"/>
    <cellStyle name="Style 22 11 3 2" xfId="1129"/>
    <cellStyle name="Style 22 11 3 2 2" xfId="1130"/>
    <cellStyle name="Style 22 11 3 3" xfId="1131"/>
    <cellStyle name="Style 22 11 4" xfId="1132"/>
    <cellStyle name="Style 22 11 4 2" xfId="1133"/>
    <cellStyle name="Style 22 11 5" xfId="1134"/>
    <cellStyle name="Style 22 12" xfId="1135"/>
    <cellStyle name="Style 22 12 2" xfId="1136"/>
    <cellStyle name="Style 22 12 2 2" xfId="1137"/>
    <cellStyle name="Style 22 12 2 2 2" xfId="1138"/>
    <cellStyle name="Style 22 12 2 2 2 2" xfId="1139"/>
    <cellStyle name="Style 22 12 2 2 3" xfId="1140"/>
    <cellStyle name="Style 22 12 2 3" xfId="1141"/>
    <cellStyle name="Style 22 12 2 3 2" xfId="1142"/>
    <cellStyle name="Style 22 12 2 4" xfId="1143"/>
    <cellStyle name="Style 22 12 3" xfId="1144"/>
    <cellStyle name="Style 22 12 3 2" xfId="1145"/>
    <cellStyle name="Style 22 12 3 2 2" xfId="1146"/>
    <cellStyle name="Style 22 12 3 3" xfId="1147"/>
    <cellStyle name="Style 22 12 4" xfId="1148"/>
    <cellStyle name="Style 22 12 4 2" xfId="1149"/>
    <cellStyle name="Style 22 12 5" xfId="1150"/>
    <cellStyle name="Style 22 13" xfId="1151"/>
    <cellStyle name="Style 22 13 2" xfId="1152"/>
    <cellStyle name="Style 22 13 2 2" xfId="1153"/>
    <cellStyle name="Style 22 13 2 2 2" xfId="1154"/>
    <cellStyle name="Style 22 13 2 2 2 2" xfId="1155"/>
    <cellStyle name="Style 22 13 2 2 3" xfId="1156"/>
    <cellStyle name="Style 22 13 2 3" xfId="1157"/>
    <cellStyle name="Style 22 13 2 3 2" xfId="1158"/>
    <cellStyle name="Style 22 13 2 4" xfId="1159"/>
    <cellStyle name="Style 22 13 3" xfId="1160"/>
    <cellStyle name="Style 22 13 3 2" xfId="1161"/>
    <cellStyle name="Style 22 13 3 2 2" xfId="1162"/>
    <cellStyle name="Style 22 13 3 3" xfId="1163"/>
    <cellStyle name="Style 22 13 4" xfId="1164"/>
    <cellStyle name="Style 22 13 4 2" xfId="1165"/>
    <cellStyle name="Style 22 13 5" xfId="1166"/>
    <cellStyle name="Style 22 14" xfId="1167"/>
    <cellStyle name="Style 22 14 2" xfId="1168"/>
    <cellStyle name="Style 22 14 2 2" xfId="1169"/>
    <cellStyle name="Style 22 14 2 2 2" xfId="1170"/>
    <cellStyle name="Style 22 14 2 2 2 2" xfId="1171"/>
    <cellStyle name="Style 22 14 2 2 3" xfId="1172"/>
    <cellStyle name="Style 22 14 2 3" xfId="1173"/>
    <cellStyle name="Style 22 14 2 3 2" xfId="1174"/>
    <cellStyle name="Style 22 14 2 4" xfId="1175"/>
    <cellStyle name="Style 22 14 3" xfId="1176"/>
    <cellStyle name="Style 22 14 3 2" xfId="1177"/>
    <cellStyle name="Style 22 14 3 2 2" xfId="1178"/>
    <cellStyle name="Style 22 14 3 3" xfId="1179"/>
    <cellStyle name="Style 22 14 4" xfId="1180"/>
    <cellStyle name="Style 22 14 4 2" xfId="1181"/>
    <cellStyle name="Style 22 14 5" xfId="1182"/>
    <cellStyle name="Style 22 2" xfId="1183"/>
    <cellStyle name="Style 22 2 2" xfId="1184"/>
    <cellStyle name="Style 22 2 2 2" xfId="1185"/>
    <cellStyle name="Style 22 2 2 2 2" xfId="1186"/>
    <cellStyle name="Style 22 2 2 2 2 2" xfId="1187"/>
    <cellStyle name="Style 22 2 2 2 2 3" xfId="28594"/>
    <cellStyle name="Style 22 2 2 2 2 4" xfId="28595"/>
    <cellStyle name="Style 22 2 2 2 3" xfId="1188"/>
    <cellStyle name="Style 22 2 2 2 4" xfId="28596"/>
    <cellStyle name="Style 22 2 2 2 5" xfId="28597"/>
    <cellStyle name="Style 22 2 2 2 6" xfId="28598"/>
    <cellStyle name="Style 22 2 2 2 7" xfId="28599"/>
    <cellStyle name="Style 22 2 2 3" xfId="1189"/>
    <cellStyle name="Style 22 2 2 3 2" xfId="1190"/>
    <cellStyle name="Style 22 2 2 4" xfId="1191"/>
    <cellStyle name="Style 22 2 2 4 2" xfId="28600"/>
    <cellStyle name="Style 22 2 2 5" xfId="28601"/>
    <cellStyle name="Style 22 2 2 5 2" xfId="28602"/>
    <cellStyle name="Style 22 2 2 5 2 2" xfId="28603"/>
    <cellStyle name="Style 22 2 2 5 2 2 2" xfId="28604"/>
    <cellStyle name="Style 22 2 2 5 2 2 2 2" xfId="28605"/>
    <cellStyle name="Style 22 2 2 5 2 2 2 2 2" xfId="28606"/>
    <cellStyle name="Style 22 2 2 5 2 2 2 2 2 2" xfId="28607"/>
    <cellStyle name="Style 22 2 2 5 2 2 2 2 3" xfId="28608"/>
    <cellStyle name="Style 22 2 2 5 2 2 2 3" xfId="28609"/>
    <cellStyle name="Style 22 2 2 5 2 2 2 3 2" xfId="28610"/>
    <cellStyle name="Style 22 2 2 5 2 2 3" xfId="28611"/>
    <cellStyle name="Style 22 2 2 5 2 2 3 2" xfId="28612"/>
    <cellStyle name="Style 22 2 2 5 2 2 4" xfId="28613"/>
    <cellStyle name="Style 22 2 2 5 2 3" xfId="28614"/>
    <cellStyle name="Style 22 2 2 5 2 4" xfId="28615"/>
    <cellStyle name="Style 22 2 2 5 2 4 2" xfId="28616"/>
    <cellStyle name="Style 22 2 2 5 2 4 2 2" xfId="28617"/>
    <cellStyle name="Style 22 2 2 5 2 4 3" xfId="28618"/>
    <cellStyle name="Style 22 2 2 5 2 5" xfId="28619"/>
    <cellStyle name="Style 22 2 2 5 2 5 2" xfId="28620"/>
    <cellStyle name="Style 22 2 2 5 2 6" xfId="28621"/>
    <cellStyle name="Style 22 2 2 5 3" xfId="28622"/>
    <cellStyle name="Style 22 2 2 5 3 2" xfId="28623"/>
    <cellStyle name="Style 22 2 2 5 3 2 2" xfId="28624"/>
    <cellStyle name="Style 22 2 2 5 3 2 2 2" xfId="28625"/>
    <cellStyle name="Style 22 2 2 5 3 2 2 2 2" xfId="28626"/>
    <cellStyle name="Style 22 2 2 5 3 2 2 3" xfId="28627"/>
    <cellStyle name="Style 22 2 2 5 3 2 3" xfId="28628"/>
    <cellStyle name="Style 22 2 2 5 3 2 3 2" xfId="28629"/>
    <cellStyle name="Style 22 2 2 5 3 3" xfId="28630"/>
    <cellStyle name="Style 22 2 2 5 3 3 2" xfId="28631"/>
    <cellStyle name="Style 22 2 2 5 3 4" xfId="28632"/>
    <cellStyle name="Style 22 2 2 5 4" xfId="28633"/>
    <cellStyle name="Style 22 2 2 5 4 2" xfId="28634"/>
    <cellStyle name="Style 22 2 2 5 4 2 2" xfId="28635"/>
    <cellStyle name="Style 22 2 2 5 4 2 2 2" xfId="28636"/>
    <cellStyle name="Style 22 2 2 5 4 2 3" xfId="28637"/>
    <cellStyle name="Style 22 2 2 5 4 3" xfId="28638"/>
    <cellStyle name="Style 22 2 2 5 4 3 2" xfId="28639"/>
    <cellStyle name="Style 22 2 2 5 5" xfId="28640"/>
    <cellStyle name="Style 22 2 2 5 5 2" xfId="28641"/>
    <cellStyle name="Style 22 2 2 5 6" xfId="28642"/>
    <cellStyle name="Style 22 2 2 6" xfId="28643"/>
    <cellStyle name="Style 22 2 2 6 2" xfId="28644"/>
    <cellStyle name="Style 22 2 2 7" xfId="28645"/>
    <cellStyle name="Style 22 2 2 8" xfId="28646"/>
    <cellStyle name="Style 22 2 2 8 2" xfId="28647"/>
    <cellStyle name="Style 22 2 2 8 2 2" xfId="28648"/>
    <cellStyle name="Style 22 2 2 8 2 2 2" xfId="28649"/>
    <cellStyle name="Style 22 2 2 8 2 3" xfId="28650"/>
    <cellStyle name="Style 22 2 2 8 3" xfId="28651"/>
    <cellStyle name="Style 22 2 2 8 3 2" xfId="28652"/>
    <cellStyle name="Style 22 2 2 9" xfId="28653"/>
    <cellStyle name="Style 22 2 3" xfId="1192"/>
    <cellStyle name="Style 22 2 3 2" xfId="1193"/>
    <cellStyle name="Style 22 2 3 2 2" xfId="1194"/>
    <cellStyle name="Style 22 2 3 2 2 2" xfId="1195"/>
    <cellStyle name="Style 22 2 3 2 3" xfId="1196"/>
    <cellStyle name="Style 22 2 3 3" xfId="1197"/>
    <cellStyle name="Style 22 2 3 3 2" xfId="1198"/>
    <cellStyle name="Style 22 2 3 4" xfId="1199"/>
    <cellStyle name="Style 22 2 4" xfId="28654"/>
    <cellStyle name="Style 22 2 5" xfId="28655"/>
    <cellStyle name="Style 22 2 6" xfId="28656"/>
    <cellStyle name="Style 22 2 6 2" xfId="28657"/>
    <cellStyle name="Style 22 3" xfId="1200"/>
    <cellStyle name="Style 22 3 2" xfId="1201"/>
    <cellStyle name="Style 22 3 2 2" xfId="1202"/>
    <cellStyle name="Style 22 3 2 2 2" xfId="1203"/>
    <cellStyle name="Style 22 3 2 2 2 2" xfId="1204"/>
    <cellStyle name="Style 22 3 2 2 2 3" xfId="28658"/>
    <cellStyle name="Style 22 3 2 2 2 4" xfId="28659"/>
    <cellStyle name="Style 22 3 2 2 3" xfId="1205"/>
    <cellStyle name="Style 22 3 2 2 4" xfId="28660"/>
    <cellStyle name="Style 22 3 2 2 5" xfId="28661"/>
    <cellStyle name="Style 22 3 2 2 6" xfId="28662"/>
    <cellStyle name="Style 22 3 2 2 7" xfId="28663"/>
    <cellStyle name="Style 22 3 2 3" xfId="1206"/>
    <cellStyle name="Style 22 3 2 3 2" xfId="1207"/>
    <cellStyle name="Style 22 3 2 4" xfId="1208"/>
    <cellStyle name="Style 22 3 2 4 2" xfId="28664"/>
    <cellStyle name="Style 22 3 2 5" xfId="28665"/>
    <cellStyle name="Style 22 3 2 5 2" xfId="28666"/>
    <cellStyle name="Style 22 3 2 5 2 2" xfId="28667"/>
    <cellStyle name="Style 22 3 2 5 2 2 2" xfId="28668"/>
    <cellStyle name="Style 22 3 2 5 2 2 2 2" xfId="28669"/>
    <cellStyle name="Style 22 3 2 5 2 2 2 2 2" xfId="28670"/>
    <cellStyle name="Style 22 3 2 5 2 2 2 2 2 2" xfId="28671"/>
    <cellStyle name="Style 22 3 2 5 2 2 2 2 3" xfId="28672"/>
    <cellStyle name="Style 22 3 2 5 2 2 2 3" xfId="28673"/>
    <cellStyle name="Style 22 3 2 5 2 2 2 3 2" xfId="28674"/>
    <cellStyle name="Style 22 3 2 5 2 2 3" xfId="28675"/>
    <cellStyle name="Style 22 3 2 5 2 2 3 2" xfId="28676"/>
    <cellStyle name="Style 22 3 2 5 2 2 4" xfId="28677"/>
    <cellStyle name="Style 22 3 2 5 2 3" xfId="28678"/>
    <cellStyle name="Style 22 3 2 5 2 4" xfId="28679"/>
    <cellStyle name="Style 22 3 2 5 2 4 2" xfId="28680"/>
    <cellStyle name="Style 22 3 2 5 2 4 2 2" xfId="28681"/>
    <cellStyle name="Style 22 3 2 5 2 4 3" xfId="28682"/>
    <cellStyle name="Style 22 3 2 5 2 5" xfId="28683"/>
    <cellStyle name="Style 22 3 2 5 2 5 2" xfId="28684"/>
    <cellStyle name="Style 22 3 2 5 2 6" xfId="28685"/>
    <cellStyle name="Style 22 3 2 5 3" xfId="28686"/>
    <cellStyle name="Style 22 3 2 5 3 2" xfId="28687"/>
    <cellStyle name="Style 22 3 2 5 3 2 2" xfId="28688"/>
    <cellStyle name="Style 22 3 2 5 3 2 2 2" xfId="28689"/>
    <cellStyle name="Style 22 3 2 5 3 2 2 2 2" xfId="28690"/>
    <cellStyle name="Style 22 3 2 5 3 2 2 3" xfId="28691"/>
    <cellStyle name="Style 22 3 2 5 3 2 3" xfId="28692"/>
    <cellStyle name="Style 22 3 2 5 3 2 3 2" xfId="28693"/>
    <cellStyle name="Style 22 3 2 5 3 3" xfId="28694"/>
    <cellStyle name="Style 22 3 2 5 3 3 2" xfId="28695"/>
    <cellStyle name="Style 22 3 2 5 3 4" xfId="28696"/>
    <cellStyle name="Style 22 3 2 5 4" xfId="28697"/>
    <cellStyle name="Style 22 3 2 5 4 2" xfId="28698"/>
    <cellStyle name="Style 22 3 2 5 4 2 2" xfId="28699"/>
    <cellStyle name="Style 22 3 2 5 4 2 2 2" xfId="28700"/>
    <cellStyle name="Style 22 3 2 5 4 2 3" xfId="28701"/>
    <cellStyle name="Style 22 3 2 5 4 3" xfId="28702"/>
    <cellStyle name="Style 22 3 2 5 4 3 2" xfId="28703"/>
    <cellStyle name="Style 22 3 2 5 5" xfId="28704"/>
    <cellStyle name="Style 22 3 2 5 5 2" xfId="28705"/>
    <cellStyle name="Style 22 3 2 5 6" xfId="28706"/>
    <cellStyle name="Style 22 3 2 6" xfId="28707"/>
    <cellStyle name="Style 22 3 2 6 2" xfId="28708"/>
    <cellStyle name="Style 22 3 2 7" xfId="28709"/>
    <cellStyle name="Style 22 3 2 8" xfId="28710"/>
    <cellStyle name="Style 22 3 2 8 2" xfId="28711"/>
    <cellStyle name="Style 22 3 2 8 2 2" xfId="28712"/>
    <cellStyle name="Style 22 3 2 8 2 2 2" xfId="28713"/>
    <cellStyle name="Style 22 3 2 8 2 3" xfId="28714"/>
    <cellStyle name="Style 22 3 2 8 3" xfId="28715"/>
    <cellStyle name="Style 22 3 2 8 3 2" xfId="28716"/>
    <cellStyle name="Style 22 3 2 9" xfId="28717"/>
    <cellStyle name="Style 22 3 3" xfId="1209"/>
    <cellStyle name="Style 22 3 3 2" xfId="1210"/>
    <cellStyle name="Style 22 3 3 2 2" xfId="1211"/>
    <cellStyle name="Style 22 3 3 3" xfId="1212"/>
    <cellStyle name="Style 22 3 3 4" xfId="28718"/>
    <cellStyle name="Style 22 3 4" xfId="1213"/>
    <cellStyle name="Style 22 3 4 2" xfId="1214"/>
    <cellStyle name="Style 22 3 5" xfId="1215"/>
    <cellStyle name="Style 22 3 6" xfId="28719"/>
    <cellStyle name="Style 22 4" xfId="1216"/>
    <cellStyle name="Style 22 4 2" xfId="1217"/>
    <cellStyle name="Style 22 4 2 2" xfId="1218"/>
    <cellStyle name="Style 22 4 2 2 2" xfId="1219"/>
    <cellStyle name="Style 22 4 2 2 2 2" xfId="1220"/>
    <cellStyle name="Style 22 4 2 2 3" xfId="1221"/>
    <cellStyle name="Style 22 4 2 3" xfId="1222"/>
    <cellStyle name="Style 22 4 2 3 2" xfId="1223"/>
    <cellStyle name="Style 22 4 2 4" xfId="1224"/>
    <cellStyle name="Style 22 4 3" xfId="1225"/>
    <cellStyle name="Style 22 4 3 2" xfId="1226"/>
    <cellStyle name="Style 22 4 3 2 2" xfId="1227"/>
    <cellStyle name="Style 22 4 3 3" xfId="1228"/>
    <cellStyle name="Style 22 4 4" xfId="1229"/>
    <cellStyle name="Style 22 4 4 2" xfId="1230"/>
    <cellStyle name="Style 22 4 5" xfId="1231"/>
    <cellStyle name="Style 22 4 6" xfId="28720"/>
    <cellStyle name="Style 22 4 7" xfId="28721"/>
    <cellStyle name="Style 22 4 8" xfId="28722"/>
    <cellStyle name="Style 22 5" xfId="1232"/>
    <cellStyle name="Style 22 5 2" xfId="1233"/>
    <cellStyle name="Style 22 5 2 2" xfId="1234"/>
    <cellStyle name="Style 22 5 2 2 2" xfId="1235"/>
    <cellStyle name="Style 22 5 2 2 2 2" xfId="1236"/>
    <cellStyle name="Style 22 5 2 2 3" xfId="1237"/>
    <cellStyle name="Style 22 5 2 3" xfId="1238"/>
    <cellStyle name="Style 22 5 2 3 2" xfId="1239"/>
    <cellStyle name="Style 22 5 2 4" xfId="1240"/>
    <cellStyle name="Style 22 5 3" xfId="1241"/>
    <cellStyle name="Style 22 5 3 2" xfId="1242"/>
    <cellStyle name="Style 22 5 3 2 2" xfId="1243"/>
    <cellStyle name="Style 22 5 3 3" xfId="1244"/>
    <cellStyle name="Style 22 5 4" xfId="1245"/>
    <cellStyle name="Style 22 5 4 2" xfId="1246"/>
    <cellStyle name="Style 22 5 5" xfId="1247"/>
    <cellStyle name="Style 22 6" xfId="1248"/>
    <cellStyle name="Style 22 6 2" xfId="1249"/>
    <cellStyle name="Style 22 6 2 2" xfId="1250"/>
    <cellStyle name="Style 22 6 2 2 2" xfId="1251"/>
    <cellStyle name="Style 22 6 2 2 2 2" xfId="1252"/>
    <cellStyle name="Style 22 6 2 2 3" xfId="1253"/>
    <cellStyle name="Style 22 6 2 3" xfId="1254"/>
    <cellStyle name="Style 22 6 2 3 2" xfId="1255"/>
    <cellStyle name="Style 22 6 2 4" xfId="1256"/>
    <cellStyle name="Style 22 6 3" xfId="1257"/>
    <cellStyle name="Style 22 6 3 2" xfId="1258"/>
    <cellStyle name="Style 22 6 3 2 2" xfId="1259"/>
    <cellStyle name="Style 22 6 3 3" xfId="1260"/>
    <cellStyle name="Style 22 6 4" xfId="1261"/>
    <cellStyle name="Style 22 6 4 2" xfId="1262"/>
    <cellStyle name="Style 22 6 5" xfId="1263"/>
    <cellStyle name="Style 22 7" xfId="1264"/>
    <cellStyle name="Style 22 7 2" xfId="1265"/>
    <cellStyle name="Style 22 7 2 2" xfId="1266"/>
    <cellStyle name="Style 22 7 2 2 2" xfId="1267"/>
    <cellStyle name="Style 22 7 2 2 2 2" xfId="1268"/>
    <cellStyle name="Style 22 7 2 2 3" xfId="1269"/>
    <cellStyle name="Style 22 7 2 3" xfId="1270"/>
    <cellStyle name="Style 22 7 2 3 2" xfId="1271"/>
    <cellStyle name="Style 22 7 2 4" xfId="1272"/>
    <cellStyle name="Style 22 7 3" xfId="1273"/>
    <cellStyle name="Style 22 7 3 2" xfId="1274"/>
    <cellStyle name="Style 22 7 3 2 2" xfId="1275"/>
    <cellStyle name="Style 22 7 3 3" xfId="1276"/>
    <cellStyle name="Style 22 7 4" xfId="1277"/>
    <cellStyle name="Style 22 7 4 2" xfId="1278"/>
    <cellStyle name="Style 22 7 5" xfId="1279"/>
    <cellStyle name="Style 22 8" xfId="1280"/>
    <cellStyle name="Style 22 8 2" xfId="1281"/>
    <cellStyle name="Style 22 8 2 2" xfId="1282"/>
    <cellStyle name="Style 22 8 2 2 2" xfId="1283"/>
    <cellStyle name="Style 22 8 2 2 2 2" xfId="1284"/>
    <cellStyle name="Style 22 8 2 2 3" xfId="1285"/>
    <cellStyle name="Style 22 8 2 3" xfId="1286"/>
    <cellStyle name="Style 22 8 2 3 2" xfId="1287"/>
    <cellStyle name="Style 22 8 2 4" xfId="1288"/>
    <cellStyle name="Style 22 8 3" xfId="1289"/>
    <cellStyle name="Style 22 8 3 2" xfId="1290"/>
    <cellStyle name="Style 22 8 3 2 2" xfId="1291"/>
    <cellStyle name="Style 22 8 3 3" xfId="1292"/>
    <cellStyle name="Style 22 8 4" xfId="1293"/>
    <cellStyle name="Style 22 8 4 2" xfId="1294"/>
    <cellStyle name="Style 22 8 5" xfId="1295"/>
    <cellStyle name="Style 22 9" xfId="1296"/>
    <cellStyle name="Style 22 9 2" xfId="1297"/>
    <cellStyle name="Style 22 9 2 2" xfId="1298"/>
    <cellStyle name="Style 22 9 2 2 2" xfId="1299"/>
    <cellStyle name="Style 22 9 2 2 2 2" xfId="1300"/>
    <cellStyle name="Style 22 9 2 2 3" xfId="1301"/>
    <cellStyle name="Style 22 9 2 3" xfId="1302"/>
    <cellStyle name="Style 22 9 2 3 2" xfId="1303"/>
    <cellStyle name="Style 22 9 2 4" xfId="1304"/>
    <cellStyle name="Style 22 9 3" xfId="1305"/>
    <cellStyle name="Style 22 9 3 2" xfId="1306"/>
    <cellStyle name="Style 22 9 3 2 2" xfId="1307"/>
    <cellStyle name="Style 22 9 3 3" xfId="1308"/>
    <cellStyle name="Style 22 9 4" xfId="1309"/>
    <cellStyle name="Style 22 9 4 2" xfId="1310"/>
    <cellStyle name="Style 22 9 5" xfId="1311"/>
    <cellStyle name="Style 23" xfId="28723"/>
    <cellStyle name="Style 23 2" xfId="28724"/>
    <cellStyle name="Style 23 2 2" xfId="28725"/>
    <cellStyle name="Style 23 2 2 2" xfId="28726"/>
    <cellStyle name="Style 23 2 2 2 2" xfId="28727"/>
    <cellStyle name="Style 23 2 2 2 2 2" xfId="28728"/>
    <cellStyle name="Style 23 2 2 2 2 3" xfId="28729"/>
    <cellStyle name="Style 23 2 2 2 2 4" xfId="28730"/>
    <cellStyle name="Style 23 2 2 2 3" xfId="28731"/>
    <cellStyle name="Style 23 2 2 2 4" xfId="28732"/>
    <cellStyle name="Style 23 2 2 2 5" xfId="28733"/>
    <cellStyle name="Style 23 2 2 2 6" xfId="28734"/>
    <cellStyle name="Style 23 2 2 2 7" xfId="28735"/>
    <cellStyle name="Style 23 2 2 3" xfId="28736"/>
    <cellStyle name="Style 23 2 2 3 2" xfId="28737"/>
    <cellStyle name="Style 23 2 2 4" xfId="28738"/>
    <cellStyle name="Style 23 2 2 4 2" xfId="28739"/>
    <cellStyle name="Style 23 2 2 5" xfId="28740"/>
    <cellStyle name="Style 23 2 2 5 2" xfId="28741"/>
    <cellStyle name="Style 23 2 2 5 2 2" xfId="28742"/>
    <cellStyle name="Style 23 2 2 5 2 2 2" xfId="28743"/>
    <cellStyle name="Style 23 2 2 5 2 2 2 2" xfId="28744"/>
    <cellStyle name="Style 23 2 2 5 2 2 2 2 2" xfId="28745"/>
    <cellStyle name="Style 23 2 2 5 2 2 2 2 2 2" xfId="28746"/>
    <cellStyle name="Style 23 2 2 5 2 2 2 2 3" xfId="28747"/>
    <cellStyle name="Style 23 2 2 5 2 2 2 3" xfId="28748"/>
    <cellStyle name="Style 23 2 2 5 2 2 2 3 2" xfId="28749"/>
    <cellStyle name="Style 23 2 2 5 2 2 3" xfId="28750"/>
    <cellStyle name="Style 23 2 2 5 2 2 3 2" xfId="28751"/>
    <cellStyle name="Style 23 2 2 5 2 2 4" xfId="28752"/>
    <cellStyle name="Style 23 2 2 5 2 3" xfId="28753"/>
    <cellStyle name="Style 23 2 2 5 2 4" xfId="28754"/>
    <cellStyle name="Style 23 2 2 5 2 4 2" xfId="28755"/>
    <cellStyle name="Style 23 2 2 5 2 4 2 2" xfId="28756"/>
    <cellStyle name="Style 23 2 2 5 2 4 3" xfId="28757"/>
    <cellStyle name="Style 23 2 2 5 2 5" xfId="28758"/>
    <cellStyle name="Style 23 2 2 5 2 5 2" xfId="28759"/>
    <cellStyle name="Style 23 2 2 5 2 6" xfId="28760"/>
    <cellStyle name="Style 23 2 2 5 3" xfId="28761"/>
    <cellStyle name="Style 23 2 2 5 3 2" xfId="28762"/>
    <cellStyle name="Style 23 2 2 5 3 2 2" xfId="28763"/>
    <cellStyle name="Style 23 2 2 5 3 2 2 2" xfId="28764"/>
    <cellStyle name="Style 23 2 2 5 3 2 2 2 2" xfId="28765"/>
    <cellStyle name="Style 23 2 2 5 3 2 2 3" xfId="28766"/>
    <cellStyle name="Style 23 2 2 5 3 2 3" xfId="28767"/>
    <cellStyle name="Style 23 2 2 5 3 2 3 2" xfId="28768"/>
    <cellStyle name="Style 23 2 2 5 3 3" xfId="28769"/>
    <cellStyle name="Style 23 2 2 5 3 3 2" xfId="28770"/>
    <cellStyle name="Style 23 2 2 5 3 4" xfId="28771"/>
    <cellStyle name="Style 23 2 2 5 4" xfId="28772"/>
    <cellStyle name="Style 23 2 2 5 4 2" xfId="28773"/>
    <cellStyle name="Style 23 2 2 5 4 2 2" xfId="28774"/>
    <cellStyle name="Style 23 2 2 5 4 2 2 2" xfId="28775"/>
    <cellStyle name="Style 23 2 2 5 4 2 3" xfId="28776"/>
    <cellStyle name="Style 23 2 2 5 4 3" xfId="28777"/>
    <cellStyle name="Style 23 2 2 5 4 3 2" xfId="28778"/>
    <cellStyle name="Style 23 2 2 5 5" xfId="28779"/>
    <cellStyle name="Style 23 2 2 5 5 2" xfId="28780"/>
    <cellStyle name="Style 23 2 2 5 6" xfId="28781"/>
    <cellStyle name="Style 23 2 2 6" xfId="28782"/>
    <cellStyle name="Style 23 2 2 6 2" xfId="28783"/>
    <cellStyle name="Style 23 2 2 7" xfId="28784"/>
    <cellStyle name="Style 23 2 2 8" xfId="28785"/>
    <cellStyle name="Style 23 2 2 8 2" xfId="28786"/>
    <cellStyle name="Style 23 2 2 8 2 2" xfId="28787"/>
    <cellStyle name="Style 23 2 2 8 2 2 2" xfId="28788"/>
    <cellStyle name="Style 23 2 2 8 2 3" xfId="28789"/>
    <cellStyle name="Style 23 2 2 8 3" xfId="28790"/>
    <cellStyle name="Style 23 2 2 8 3 2" xfId="28791"/>
    <cellStyle name="Style 23 2 2 9" xfId="28792"/>
    <cellStyle name="Style 23 2 3" xfId="28793"/>
    <cellStyle name="Style 23 2 4" xfId="28794"/>
    <cellStyle name="Style 23 2 5" xfId="28795"/>
    <cellStyle name="Style 23 2 6" xfId="28796"/>
    <cellStyle name="Style 23 2 6 2" xfId="28797"/>
    <cellStyle name="Style 23 3" xfId="28798"/>
    <cellStyle name="Style 23 3 2" xfId="28799"/>
    <cellStyle name="Style 23 3 2 2" xfId="28800"/>
    <cellStyle name="Style 23 3 2 2 2" xfId="28801"/>
    <cellStyle name="Style 23 3 2 2 2 2" xfId="28802"/>
    <cellStyle name="Style 23 3 2 2 2 3" xfId="28803"/>
    <cellStyle name="Style 23 3 2 2 2 4" xfId="28804"/>
    <cellStyle name="Style 23 3 2 2 3" xfId="28805"/>
    <cellStyle name="Style 23 3 2 2 4" xfId="28806"/>
    <cellStyle name="Style 23 3 2 2 5" xfId="28807"/>
    <cellStyle name="Style 23 3 2 2 6" xfId="28808"/>
    <cellStyle name="Style 23 3 2 2 7" xfId="28809"/>
    <cellStyle name="Style 23 3 2 3" xfId="28810"/>
    <cellStyle name="Style 23 3 2 3 2" xfId="28811"/>
    <cellStyle name="Style 23 3 2 4" xfId="28812"/>
    <cellStyle name="Style 23 3 2 4 2" xfId="28813"/>
    <cellStyle name="Style 23 3 2 5" xfId="28814"/>
    <cellStyle name="Style 23 3 2 5 2" xfId="28815"/>
    <cellStyle name="Style 23 3 2 5 2 2" xfId="28816"/>
    <cellStyle name="Style 23 3 2 5 2 2 2" xfId="28817"/>
    <cellStyle name="Style 23 3 2 5 2 2 2 2" xfId="28818"/>
    <cellStyle name="Style 23 3 2 5 2 2 2 2 2" xfId="28819"/>
    <cellStyle name="Style 23 3 2 5 2 2 2 2 2 2" xfId="28820"/>
    <cellStyle name="Style 23 3 2 5 2 2 2 2 3" xfId="28821"/>
    <cellStyle name="Style 23 3 2 5 2 2 2 3" xfId="28822"/>
    <cellStyle name="Style 23 3 2 5 2 2 2 3 2" xfId="28823"/>
    <cellStyle name="Style 23 3 2 5 2 2 3" xfId="28824"/>
    <cellStyle name="Style 23 3 2 5 2 2 3 2" xfId="28825"/>
    <cellStyle name="Style 23 3 2 5 2 2 4" xfId="28826"/>
    <cellStyle name="Style 23 3 2 5 2 3" xfId="28827"/>
    <cellStyle name="Style 23 3 2 5 2 4" xfId="28828"/>
    <cellStyle name="Style 23 3 2 5 2 4 2" xfId="28829"/>
    <cellStyle name="Style 23 3 2 5 2 4 2 2" xfId="28830"/>
    <cellStyle name="Style 23 3 2 5 2 4 3" xfId="28831"/>
    <cellStyle name="Style 23 3 2 5 2 5" xfId="28832"/>
    <cellStyle name="Style 23 3 2 5 2 5 2" xfId="28833"/>
    <cellStyle name="Style 23 3 2 5 2 6" xfId="28834"/>
    <cellStyle name="Style 23 3 2 5 3" xfId="28835"/>
    <cellStyle name="Style 23 3 2 5 3 2" xfId="28836"/>
    <cellStyle name="Style 23 3 2 5 3 2 2" xfId="28837"/>
    <cellStyle name="Style 23 3 2 5 3 2 2 2" xfId="28838"/>
    <cellStyle name="Style 23 3 2 5 3 2 2 2 2" xfId="28839"/>
    <cellStyle name="Style 23 3 2 5 3 2 2 3" xfId="28840"/>
    <cellStyle name="Style 23 3 2 5 3 2 3" xfId="28841"/>
    <cellStyle name="Style 23 3 2 5 3 2 3 2" xfId="28842"/>
    <cellStyle name="Style 23 3 2 5 3 3" xfId="28843"/>
    <cellStyle name="Style 23 3 2 5 3 3 2" xfId="28844"/>
    <cellStyle name="Style 23 3 2 5 3 4" xfId="28845"/>
    <cellStyle name="Style 23 3 2 5 4" xfId="28846"/>
    <cellStyle name="Style 23 3 2 5 4 2" xfId="28847"/>
    <cellStyle name="Style 23 3 2 5 4 2 2" xfId="28848"/>
    <cellStyle name="Style 23 3 2 5 4 2 2 2" xfId="28849"/>
    <cellStyle name="Style 23 3 2 5 4 2 3" xfId="28850"/>
    <cellStyle name="Style 23 3 2 5 4 3" xfId="28851"/>
    <cellStyle name="Style 23 3 2 5 4 3 2" xfId="28852"/>
    <cellStyle name="Style 23 3 2 5 5" xfId="28853"/>
    <cellStyle name="Style 23 3 2 5 5 2" xfId="28854"/>
    <cellStyle name="Style 23 3 2 5 6" xfId="28855"/>
    <cellStyle name="Style 23 3 2 6" xfId="28856"/>
    <cellStyle name="Style 23 3 2 6 2" xfId="28857"/>
    <cellStyle name="Style 23 3 2 7" xfId="28858"/>
    <cellStyle name="Style 23 3 2 8" xfId="28859"/>
    <cellStyle name="Style 23 3 2 8 2" xfId="28860"/>
    <cellStyle name="Style 23 3 2 8 2 2" xfId="28861"/>
    <cellStyle name="Style 23 3 2 8 2 2 2" xfId="28862"/>
    <cellStyle name="Style 23 3 2 8 2 3" xfId="28863"/>
    <cellStyle name="Style 23 3 2 8 3" xfId="28864"/>
    <cellStyle name="Style 23 3 2 8 3 2" xfId="28865"/>
    <cellStyle name="Style 23 3 2 9" xfId="28866"/>
    <cellStyle name="Style 23 3 3" xfId="28867"/>
    <cellStyle name="Style 23 3 3 2" xfId="28868"/>
    <cellStyle name="Style 23 3 3 3" xfId="28869"/>
    <cellStyle name="Style 23 3 3 4" xfId="28870"/>
    <cellStyle name="Style 23 3 4" xfId="28871"/>
    <cellStyle name="Style 23 3 5" xfId="28872"/>
    <cellStyle name="Style 23 3 6" xfId="28873"/>
    <cellStyle name="Style 23 4" xfId="28874"/>
    <cellStyle name="Style 23 4 2" xfId="28875"/>
    <cellStyle name="Style 23 4 3" xfId="28876"/>
    <cellStyle name="Style 23 4 3 2" xfId="28877"/>
    <cellStyle name="Style 23 4 4" xfId="28878"/>
    <cellStyle name="Style 23 4 5" xfId="28879"/>
    <cellStyle name="Style 23 4 6" xfId="28880"/>
    <cellStyle name="Style 23 4 7" xfId="28881"/>
    <cellStyle name="Style 23 4 8" xfId="28882"/>
    <cellStyle name="Style 23 5" xfId="28883"/>
    <cellStyle name="Style 23 5 2" xfId="28884"/>
    <cellStyle name="Style 23 5 3" xfId="28885"/>
    <cellStyle name="Style 23 5 4" xfId="28886"/>
    <cellStyle name="Style 23 6" xfId="28887"/>
    <cellStyle name="Style 23 7" xfId="28888"/>
    <cellStyle name="Style 23 8" xfId="28889"/>
    <cellStyle name="Style 24" xfId="28890"/>
    <cellStyle name="Style 24 2" xfId="28891"/>
    <cellStyle name="Style 24 2 2" xfId="28892"/>
    <cellStyle name="Style 24 2 2 10" xfId="28893"/>
    <cellStyle name="Style 24 2 2 2" xfId="28894"/>
    <cellStyle name="Style 24 2 2 2 2" xfId="28895"/>
    <cellStyle name="Style 24 2 2 2 2 2" xfId="28896"/>
    <cellStyle name="Style 24 2 2 2 2 3" xfId="28897"/>
    <cellStyle name="Style 24 2 2 2 2 4" xfId="28898"/>
    <cellStyle name="Style 24 2 2 2 3" xfId="28899"/>
    <cellStyle name="Style 24 2 2 2 3 2" xfId="28900"/>
    <cellStyle name="Style 24 2 2 2 4" xfId="28901"/>
    <cellStyle name="Style 24 2 2 2 4 2" xfId="28902"/>
    <cellStyle name="Style 24 2 2 2 5" xfId="28903"/>
    <cellStyle name="Style 24 2 2 2 5 2" xfId="28904"/>
    <cellStyle name="Style 24 2 2 2 6" xfId="28905"/>
    <cellStyle name="Style 24 2 2 2 7" xfId="28906"/>
    <cellStyle name="Style 24 2 2 3" xfId="28907"/>
    <cellStyle name="Style 24 2 2 3 2" xfId="28908"/>
    <cellStyle name="Style 24 2 2 4" xfId="28909"/>
    <cellStyle name="Style 24 2 2 4 2" xfId="28910"/>
    <cellStyle name="Style 24 2 2 5" xfId="28911"/>
    <cellStyle name="Style 24 2 2 5 2" xfId="28912"/>
    <cellStyle name="Style 24 2 2 5 2 2" xfId="28913"/>
    <cellStyle name="Style 24 2 2 5 2 2 2" xfId="28914"/>
    <cellStyle name="Style 24 2 2 5 2 2 2 2" xfId="28915"/>
    <cellStyle name="Style 24 2 2 5 2 2 2 2 2" xfId="28916"/>
    <cellStyle name="Style 24 2 2 5 2 2 2 2 2 2" xfId="28917"/>
    <cellStyle name="Style 24 2 2 5 2 2 2 2 3" xfId="28918"/>
    <cellStyle name="Style 24 2 2 5 2 2 2 3" xfId="28919"/>
    <cellStyle name="Style 24 2 2 5 2 2 2 3 2" xfId="28920"/>
    <cellStyle name="Style 24 2 2 5 2 2 3" xfId="28921"/>
    <cellStyle name="Style 24 2 2 5 2 2 3 2" xfId="28922"/>
    <cellStyle name="Style 24 2 2 5 2 2 4" xfId="28923"/>
    <cellStyle name="Style 24 2 2 5 2 3" xfId="28924"/>
    <cellStyle name="Style 24 2 2 5 2 4" xfId="28925"/>
    <cellStyle name="Style 24 2 2 5 2 4 2" xfId="28926"/>
    <cellStyle name="Style 24 2 2 5 2 4 2 2" xfId="28927"/>
    <cellStyle name="Style 24 2 2 5 2 4 3" xfId="28928"/>
    <cellStyle name="Style 24 2 2 5 2 5" xfId="28929"/>
    <cellStyle name="Style 24 2 2 5 2 5 2" xfId="28930"/>
    <cellStyle name="Style 24 2 2 5 2 6" xfId="28931"/>
    <cellStyle name="Style 24 2 2 5 3" xfId="28932"/>
    <cellStyle name="Style 24 2 2 5 3 2" xfId="28933"/>
    <cellStyle name="Style 24 2 2 5 3 2 2" xfId="28934"/>
    <cellStyle name="Style 24 2 2 5 3 2 2 2" xfId="28935"/>
    <cellStyle name="Style 24 2 2 5 3 2 2 2 2" xfId="28936"/>
    <cellStyle name="Style 24 2 2 5 3 2 2 3" xfId="28937"/>
    <cellStyle name="Style 24 2 2 5 3 2 3" xfId="28938"/>
    <cellStyle name="Style 24 2 2 5 3 2 3 2" xfId="28939"/>
    <cellStyle name="Style 24 2 2 5 3 3" xfId="28940"/>
    <cellStyle name="Style 24 2 2 5 3 3 2" xfId="28941"/>
    <cellStyle name="Style 24 2 2 5 3 4" xfId="28942"/>
    <cellStyle name="Style 24 2 2 5 4" xfId="28943"/>
    <cellStyle name="Style 24 2 2 5 4 2" xfId="28944"/>
    <cellStyle name="Style 24 2 2 5 4 2 2" xfId="28945"/>
    <cellStyle name="Style 24 2 2 5 4 2 2 2" xfId="28946"/>
    <cellStyle name="Style 24 2 2 5 4 2 3" xfId="28947"/>
    <cellStyle name="Style 24 2 2 5 4 3" xfId="28948"/>
    <cellStyle name="Style 24 2 2 5 4 3 2" xfId="28949"/>
    <cellStyle name="Style 24 2 2 5 5" xfId="28950"/>
    <cellStyle name="Style 24 2 2 5 5 2" xfId="28951"/>
    <cellStyle name="Style 24 2 2 5 6" xfId="28952"/>
    <cellStyle name="Style 24 2 2 6" xfId="28953"/>
    <cellStyle name="Style 24 2 2 6 2" xfId="28954"/>
    <cellStyle name="Style 24 2 2 7" xfId="28955"/>
    <cellStyle name="Style 24 2 2 8" xfId="28956"/>
    <cellStyle name="Style 24 2 2 9" xfId="28957"/>
    <cellStyle name="Style 24 2 2 9 2" xfId="28958"/>
    <cellStyle name="Style 24 2 2 9 2 2" xfId="28959"/>
    <cellStyle name="Style 24 2 2 9 2 2 2" xfId="28960"/>
    <cellStyle name="Style 24 2 2 9 2 3" xfId="28961"/>
    <cellStyle name="Style 24 2 2 9 3" xfId="28962"/>
    <cellStyle name="Style 24 2 2 9 3 2" xfId="28963"/>
    <cellStyle name="Style 24 2 3" xfId="28964"/>
    <cellStyle name="Style 24 2 3 2" xfId="28965"/>
    <cellStyle name="Style 24 2 4" xfId="28966"/>
    <cellStyle name="Style 24 2 4 2" xfId="28967"/>
    <cellStyle name="Style 24 2 5" xfId="28968"/>
    <cellStyle name="Style 24 2 5 2" xfId="28969"/>
    <cellStyle name="Style 24 2 6" xfId="28970"/>
    <cellStyle name="Style 24 2 6 2" xfId="28971"/>
    <cellStyle name="Style 24 3" xfId="28972"/>
    <cellStyle name="Style 24 3 2" xfId="28973"/>
    <cellStyle name="Style 24 3 2 2" xfId="28974"/>
    <cellStyle name="Style 24 3 2 2 2" xfId="28975"/>
    <cellStyle name="Style 24 3 2 2 2 2" xfId="28976"/>
    <cellStyle name="Style 24 3 2 2 2 3" xfId="28977"/>
    <cellStyle name="Style 24 3 2 2 2 4" xfId="28978"/>
    <cellStyle name="Style 24 3 2 2 3" xfId="28979"/>
    <cellStyle name="Style 24 3 2 2 4" xfId="28980"/>
    <cellStyle name="Style 24 3 2 2 5" xfId="28981"/>
    <cellStyle name="Style 24 3 2 2 6" xfId="28982"/>
    <cellStyle name="Style 24 3 2 2 7" xfId="28983"/>
    <cellStyle name="Style 24 3 2 3" xfId="28984"/>
    <cellStyle name="Style 24 3 2 3 2" xfId="28985"/>
    <cellStyle name="Style 24 3 2 4" xfId="28986"/>
    <cellStyle name="Style 24 3 2 4 2" xfId="28987"/>
    <cellStyle name="Style 24 3 2 5" xfId="28988"/>
    <cellStyle name="Style 24 3 2 5 2" xfId="28989"/>
    <cellStyle name="Style 24 3 2 5 2 2" xfId="28990"/>
    <cellStyle name="Style 24 3 2 5 2 2 2" xfId="28991"/>
    <cellStyle name="Style 24 3 2 5 2 2 2 2" xfId="28992"/>
    <cellStyle name="Style 24 3 2 5 2 2 2 2 2" xfId="28993"/>
    <cellStyle name="Style 24 3 2 5 2 2 2 2 2 2" xfId="28994"/>
    <cellStyle name="Style 24 3 2 5 2 2 2 2 3" xfId="28995"/>
    <cellStyle name="Style 24 3 2 5 2 2 2 3" xfId="28996"/>
    <cellStyle name="Style 24 3 2 5 2 2 2 3 2" xfId="28997"/>
    <cellStyle name="Style 24 3 2 5 2 2 3" xfId="28998"/>
    <cellStyle name="Style 24 3 2 5 2 2 3 2" xfId="28999"/>
    <cellStyle name="Style 24 3 2 5 2 2 4" xfId="29000"/>
    <cellStyle name="Style 24 3 2 5 2 3" xfId="29001"/>
    <cellStyle name="Style 24 3 2 5 2 4" xfId="29002"/>
    <cellStyle name="Style 24 3 2 5 2 4 2" xfId="29003"/>
    <cellStyle name="Style 24 3 2 5 2 4 2 2" xfId="29004"/>
    <cellStyle name="Style 24 3 2 5 2 4 3" xfId="29005"/>
    <cellStyle name="Style 24 3 2 5 2 5" xfId="29006"/>
    <cellStyle name="Style 24 3 2 5 2 5 2" xfId="29007"/>
    <cellStyle name="Style 24 3 2 5 2 6" xfId="29008"/>
    <cellStyle name="Style 24 3 2 5 3" xfId="29009"/>
    <cellStyle name="Style 24 3 2 5 3 2" xfId="29010"/>
    <cellStyle name="Style 24 3 2 5 3 2 2" xfId="29011"/>
    <cellStyle name="Style 24 3 2 5 3 2 2 2" xfId="29012"/>
    <cellStyle name="Style 24 3 2 5 3 2 2 2 2" xfId="29013"/>
    <cellStyle name="Style 24 3 2 5 3 2 2 3" xfId="29014"/>
    <cellStyle name="Style 24 3 2 5 3 2 3" xfId="29015"/>
    <cellStyle name="Style 24 3 2 5 3 2 3 2" xfId="29016"/>
    <cellStyle name="Style 24 3 2 5 3 3" xfId="29017"/>
    <cellStyle name="Style 24 3 2 5 3 3 2" xfId="29018"/>
    <cellStyle name="Style 24 3 2 5 3 4" xfId="29019"/>
    <cellStyle name="Style 24 3 2 5 4" xfId="29020"/>
    <cellStyle name="Style 24 3 2 5 4 2" xfId="29021"/>
    <cellStyle name="Style 24 3 2 5 4 2 2" xfId="29022"/>
    <cellStyle name="Style 24 3 2 5 4 2 2 2" xfId="29023"/>
    <cellStyle name="Style 24 3 2 5 4 2 3" xfId="29024"/>
    <cellStyle name="Style 24 3 2 5 4 3" xfId="29025"/>
    <cellStyle name="Style 24 3 2 5 4 3 2" xfId="29026"/>
    <cellStyle name="Style 24 3 2 5 5" xfId="29027"/>
    <cellStyle name="Style 24 3 2 5 5 2" xfId="29028"/>
    <cellStyle name="Style 24 3 2 5 6" xfId="29029"/>
    <cellStyle name="Style 24 3 2 6" xfId="29030"/>
    <cellStyle name="Style 24 3 2 6 2" xfId="29031"/>
    <cellStyle name="Style 24 3 2 7" xfId="29032"/>
    <cellStyle name="Style 24 3 2 8" xfId="29033"/>
    <cellStyle name="Style 24 3 2 8 2" xfId="29034"/>
    <cellStyle name="Style 24 3 2 8 2 2" xfId="29035"/>
    <cellStyle name="Style 24 3 2 8 2 2 2" xfId="29036"/>
    <cellStyle name="Style 24 3 2 8 2 3" xfId="29037"/>
    <cellStyle name="Style 24 3 2 8 3" xfId="29038"/>
    <cellStyle name="Style 24 3 2 8 3 2" xfId="29039"/>
    <cellStyle name="Style 24 3 2 9" xfId="29040"/>
    <cellStyle name="Style 24 3 3" xfId="29041"/>
    <cellStyle name="Style 24 3 3 2" xfId="29042"/>
    <cellStyle name="Style 24 3 3 3" xfId="29043"/>
    <cellStyle name="Style 24 3 3 4" xfId="29044"/>
    <cellStyle name="Style 24 3 4" xfId="29045"/>
    <cellStyle name="Style 24 3 5" xfId="29046"/>
    <cellStyle name="Style 24 3 6" xfId="29047"/>
    <cellStyle name="Style 24 4" xfId="29048"/>
    <cellStyle name="Style 24 4 2" xfId="29049"/>
    <cellStyle name="Style 24 4 3" xfId="29050"/>
    <cellStyle name="Style 24 4 3 2" xfId="29051"/>
    <cellStyle name="Style 24 4 4" xfId="29052"/>
    <cellStyle name="Style 24 4 5" xfId="29053"/>
    <cellStyle name="Style 24 4 6" xfId="29054"/>
    <cellStyle name="Style 24 4 7" xfId="29055"/>
    <cellStyle name="Style 24 4 8" xfId="29056"/>
    <cellStyle name="Style 24 5" xfId="29057"/>
    <cellStyle name="Style 24 5 2" xfId="29058"/>
    <cellStyle name="Style 24 5 3" xfId="29059"/>
    <cellStyle name="Style 24 5 4" xfId="29060"/>
    <cellStyle name="Style 24 6" xfId="29061"/>
    <cellStyle name="Style 24 7" xfId="29062"/>
    <cellStyle name="Style 24 8" xfId="29063"/>
    <cellStyle name="Style 25" xfId="29064"/>
    <cellStyle name="Style 25 2" xfId="29065"/>
    <cellStyle name="Style 25 2 2" xfId="29066"/>
    <cellStyle name="Style 25 2 2 2" xfId="29067"/>
    <cellStyle name="Style 25 2 2 2 2" xfId="29068"/>
    <cellStyle name="Style 25 2 2 2 2 2" xfId="29069"/>
    <cellStyle name="Style 25 2 2 2 2 3" xfId="29070"/>
    <cellStyle name="Style 25 2 2 2 2 4" xfId="29071"/>
    <cellStyle name="Style 25 2 2 2 3" xfId="29072"/>
    <cellStyle name="Style 25 2 2 2 4" xfId="29073"/>
    <cellStyle name="Style 25 2 2 2 5" xfId="29074"/>
    <cellStyle name="Style 25 2 2 2 6" xfId="29075"/>
    <cellStyle name="Style 25 2 2 2 7" xfId="29076"/>
    <cellStyle name="Style 25 2 2 3" xfId="29077"/>
    <cellStyle name="Style 25 2 2 3 2" xfId="29078"/>
    <cellStyle name="Style 25 2 2 4" xfId="29079"/>
    <cellStyle name="Style 25 2 2 4 2" xfId="29080"/>
    <cellStyle name="Style 25 2 2 5" xfId="29081"/>
    <cellStyle name="Style 25 2 2 5 2" xfId="29082"/>
    <cellStyle name="Style 25 2 2 5 2 2" xfId="29083"/>
    <cellStyle name="Style 25 2 2 5 2 2 2" xfId="29084"/>
    <cellStyle name="Style 25 2 2 5 2 2 2 2" xfId="29085"/>
    <cellStyle name="Style 25 2 2 5 2 2 2 2 2" xfId="29086"/>
    <cellStyle name="Style 25 2 2 5 2 2 2 2 2 2" xfId="29087"/>
    <cellStyle name="Style 25 2 2 5 2 2 2 2 3" xfId="29088"/>
    <cellStyle name="Style 25 2 2 5 2 2 2 3" xfId="29089"/>
    <cellStyle name="Style 25 2 2 5 2 2 2 3 2" xfId="29090"/>
    <cellStyle name="Style 25 2 2 5 2 2 3" xfId="29091"/>
    <cellStyle name="Style 25 2 2 5 2 2 3 2" xfId="29092"/>
    <cellStyle name="Style 25 2 2 5 2 2 4" xfId="29093"/>
    <cellStyle name="Style 25 2 2 5 2 3" xfId="29094"/>
    <cellStyle name="Style 25 2 2 5 2 4" xfId="29095"/>
    <cellStyle name="Style 25 2 2 5 2 4 2" xfId="29096"/>
    <cellStyle name="Style 25 2 2 5 2 4 2 2" xfId="29097"/>
    <cellStyle name="Style 25 2 2 5 2 4 3" xfId="29098"/>
    <cellStyle name="Style 25 2 2 5 2 5" xfId="29099"/>
    <cellStyle name="Style 25 2 2 5 2 5 2" xfId="29100"/>
    <cellStyle name="Style 25 2 2 5 2 6" xfId="29101"/>
    <cellStyle name="Style 25 2 2 5 3" xfId="29102"/>
    <cellStyle name="Style 25 2 2 5 3 2" xfId="29103"/>
    <cellStyle name="Style 25 2 2 5 3 2 2" xfId="29104"/>
    <cellStyle name="Style 25 2 2 5 3 2 2 2" xfId="29105"/>
    <cellStyle name="Style 25 2 2 5 3 2 2 2 2" xfId="29106"/>
    <cellStyle name="Style 25 2 2 5 3 2 2 3" xfId="29107"/>
    <cellStyle name="Style 25 2 2 5 3 2 3" xfId="29108"/>
    <cellStyle name="Style 25 2 2 5 3 2 3 2" xfId="29109"/>
    <cellStyle name="Style 25 2 2 5 3 3" xfId="29110"/>
    <cellStyle name="Style 25 2 2 5 3 3 2" xfId="29111"/>
    <cellStyle name="Style 25 2 2 5 3 4" xfId="29112"/>
    <cellStyle name="Style 25 2 2 5 4" xfId="29113"/>
    <cellStyle name="Style 25 2 2 5 4 2" xfId="29114"/>
    <cellStyle name="Style 25 2 2 5 4 2 2" xfId="29115"/>
    <cellStyle name="Style 25 2 2 5 4 2 2 2" xfId="29116"/>
    <cellStyle name="Style 25 2 2 5 4 2 3" xfId="29117"/>
    <cellStyle name="Style 25 2 2 5 4 3" xfId="29118"/>
    <cellStyle name="Style 25 2 2 5 4 3 2" xfId="29119"/>
    <cellStyle name="Style 25 2 2 5 5" xfId="29120"/>
    <cellStyle name="Style 25 2 2 5 5 2" xfId="29121"/>
    <cellStyle name="Style 25 2 2 5 6" xfId="29122"/>
    <cellStyle name="Style 25 2 2 6" xfId="29123"/>
    <cellStyle name="Style 25 2 2 6 2" xfId="29124"/>
    <cellStyle name="Style 25 2 2 7" xfId="29125"/>
    <cellStyle name="Style 25 2 2 8" xfId="29126"/>
    <cellStyle name="Style 25 2 2 8 2" xfId="29127"/>
    <cellStyle name="Style 25 2 2 8 2 2" xfId="29128"/>
    <cellStyle name="Style 25 2 2 8 2 2 2" xfId="29129"/>
    <cellStyle name="Style 25 2 2 8 2 3" xfId="29130"/>
    <cellStyle name="Style 25 2 2 8 3" xfId="29131"/>
    <cellStyle name="Style 25 2 2 8 3 2" xfId="29132"/>
    <cellStyle name="Style 25 2 2 9" xfId="29133"/>
    <cellStyle name="Style 25 2 3" xfId="29134"/>
    <cellStyle name="Style 25 2 4" xfId="29135"/>
    <cellStyle name="Style 25 2 5" xfId="29136"/>
    <cellStyle name="Style 25 2 6" xfId="29137"/>
    <cellStyle name="Style 25 2 6 2" xfId="29138"/>
    <cellStyle name="Style 25 3" xfId="29139"/>
    <cellStyle name="Style 25 3 2" xfId="29140"/>
    <cellStyle name="Style 25 3 2 2" xfId="29141"/>
    <cellStyle name="Style 25 3 2 2 2" xfId="29142"/>
    <cellStyle name="Style 25 3 2 2 2 2" xfId="29143"/>
    <cellStyle name="Style 25 3 2 2 2 3" xfId="29144"/>
    <cellStyle name="Style 25 3 2 2 2 4" xfId="29145"/>
    <cellStyle name="Style 25 3 2 2 3" xfId="29146"/>
    <cellStyle name="Style 25 3 2 2 4" xfId="29147"/>
    <cellStyle name="Style 25 3 2 2 5" xfId="29148"/>
    <cellStyle name="Style 25 3 2 2 6" xfId="29149"/>
    <cellStyle name="Style 25 3 2 2 7" xfId="29150"/>
    <cellStyle name="Style 25 3 2 3" xfId="29151"/>
    <cellStyle name="Style 25 3 2 3 2" xfId="29152"/>
    <cellStyle name="Style 25 3 2 4" xfId="29153"/>
    <cellStyle name="Style 25 3 2 4 2" xfId="29154"/>
    <cellStyle name="Style 25 3 2 5" xfId="29155"/>
    <cellStyle name="Style 25 3 2 5 2" xfId="29156"/>
    <cellStyle name="Style 25 3 2 5 2 2" xfId="29157"/>
    <cellStyle name="Style 25 3 2 5 2 2 2" xfId="29158"/>
    <cellStyle name="Style 25 3 2 5 2 2 2 2" xfId="29159"/>
    <cellStyle name="Style 25 3 2 5 2 2 2 2 2" xfId="29160"/>
    <cellStyle name="Style 25 3 2 5 2 2 2 2 2 2" xfId="29161"/>
    <cellStyle name="Style 25 3 2 5 2 2 2 2 3" xfId="29162"/>
    <cellStyle name="Style 25 3 2 5 2 2 2 3" xfId="29163"/>
    <cellStyle name="Style 25 3 2 5 2 2 2 3 2" xfId="29164"/>
    <cellStyle name="Style 25 3 2 5 2 2 3" xfId="29165"/>
    <cellStyle name="Style 25 3 2 5 2 2 3 2" xfId="29166"/>
    <cellStyle name="Style 25 3 2 5 2 2 4" xfId="29167"/>
    <cellStyle name="Style 25 3 2 5 2 3" xfId="29168"/>
    <cellStyle name="Style 25 3 2 5 2 4" xfId="29169"/>
    <cellStyle name="Style 25 3 2 5 2 4 2" xfId="29170"/>
    <cellStyle name="Style 25 3 2 5 2 4 2 2" xfId="29171"/>
    <cellStyle name="Style 25 3 2 5 2 4 3" xfId="29172"/>
    <cellStyle name="Style 25 3 2 5 2 5" xfId="29173"/>
    <cellStyle name="Style 25 3 2 5 2 5 2" xfId="29174"/>
    <cellStyle name="Style 25 3 2 5 2 6" xfId="29175"/>
    <cellStyle name="Style 25 3 2 5 3" xfId="29176"/>
    <cellStyle name="Style 25 3 2 5 3 2" xfId="29177"/>
    <cellStyle name="Style 25 3 2 5 3 2 2" xfId="29178"/>
    <cellStyle name="Style 25 3 2 5 3 2 2 2" xfId="29179"/>
    <cellStyle name="Style 25 3 2 5 3 2 2 2 2" xfId="29180"/>
    <cellStyle name="Style 25 3 2 5 3 2 2 3" xfId="29181"/>
    <cellStyle name="Style 25 3 2 5 3 2 3" xfId="29182"/>
    <cellStyle name="Style 25 3 2 5 3 2 3 2" xfId="29183"/>
    <cellStyle name="Style 25 3 2 5 3 3" xfId="29184"/>
    <cellStyle name="Style 25 3 2 5 3 3 2" xfId="29185"/>
    <cellStyle name="Style 25 3 2 5 3 4" xfId="29186"/>
    <cellStyle name="Style 25 3 2 5 4" xfId="29187"/>
    <cellStyle name="Style 25 3 2 5 4 2" xfId="29188"/>
    <cellStyle name="Style 25 3 2 5 4 2 2" xfId="29189"/>
    <cellStyle name="Style 25 3 2 5 4 2 2 2" xfId="29190"/>
    <cellStyle name="Style 25 3 2 5 4 2 3" xfId="29191"/>
    <cellStyle name="Style 25 3 2 5 4 3" xfId="29192"/>
    <cellStyle name="Style 25 3 2 5 4 3 2" xfId="29193"/>
    <cellStyle name="Style 25 3 2 5 5" xfId="29194"/>
    <cellStyle name="Style 25 3 2 5 5 2" xfId="29195"/>
    <cellStyle name="Style 25 3 2 5 6" xfId="29196"/>
    <cellStyle name="Style 25 3 2 6" xfId="29197"/>
    <cellStyle name="Style 25 3 2 6 2" xfId="29198"/>
    <cellStyle name="Style 25 3 2 7" xfId="29199"/>
    <cellStyle name="Style 25 3 2 8" xfId="29200"/>
    <cellStyle name="Style 25 3 2 8 2" xfId="29201"/>
    <cellStyle name="Style 25 3 2 8 2 2" xfId="29202"/>
    <cellStyle name="Style 25 3 2 8 2 2 2" xfId="29203"/>
    <cellStyle name="Style 25 3 2 8 2 3" xfId="29204"/>
    <cellStyle name="Style 25 3 2 8 3" xfId="29205"/>
    <cellStyle name="Style 25 3 2 8 3 2" xfId="29206"/>
    <cellStyle name="Style 25 3 2 9" xfId="29207"/>
    <cellStyle name="Style 25 3 3" xfId="29208"/>
    <cellStyle name="Style 25 3 3 2" xfId="29209"/>
    <cellStyle name="Style 25 3 3 3" xfId="29210"/>
    <cellStyle name="Style 25 3 3 4" xfId="29211"/>
    <cellStyle name="Style 25 3 4" xfId="29212"/>
    <cellStyle name="Style 25 3 5" xfId="29213"/>
    <cellStyle name="Style 25 3 6" xfId="29214"/>
    <cellStyle name="Style 25 3 7" xfId="29215"/>
    <cellStyle name="Style 25 4" xfId="29216"/>
    <cellStyle name="Style 25 4 2" xfId="29217"/>
    <cellStyle name="Style 25 4 2 2" xfId="29218"/>
    <cellStyle name="Style 25 4 3" xfId="29219"/>
    <cellStyle name="Style 25 4 3 2" xfId="29220"/>
    <cellStyle name="Style 25 4 4" xfId="29221"/>
    <cellStyle name="Style 25 4 5" xfId="29222"/>
    <cellStyle name="Style 25 4 6" xfId="29223"/>
    <cellStyle name="Style 25 4 7" xfId="29224"/>
    <cellStyle name="Style 25 4 8" xfId="29225"/>
    <cellStyle name="Style 25 5" xfId="29226"/>
    <cellStyle name="Style 25 5 2" xfId="29227"/>
    <cellStyle name="Style 25 5 3" xfId="29228"/>
    <cellStyle name="Style 25 5 4" xfId="29229"/>
    <cellStyle name="Style 25 6" xfId="29230"/>
    <cellStyle name="Style 25 6 2" xfId="29231"/>
    <cellStyle name="Style 25 7" xfId="29232"/>
    <cellStyle name="Style 25 7 2" xfId="29233"/>
    <cellStyle name="Style 25 8" xfId="29234"/>
    <cellStyle name="Style 26" xfId="29235"/>
    <cellStyle name="Style 26 2" xfId="29236"/>
    <cellStyle name="Style 26 2 2" xfId="29237"/>
    <cellStyle name="Style 26 2 2 2" xfId="29238"/>
    <cellStyle name="Style 26 2 2 2 2" xfId="29239"/>
    <cellStyle name="Style 26 2 2 2 2 2" xfId="29240"/>
    <cellStyle name="Style 26 2 2 2 2 3" xfId="29241"/>
    <cellStyle name="Style 26 2 2 2 2 4" xfId="29242"/>
    <cellStyle name="Style 26 2 2 2 3" xfId="29243"/>
    <cellStyle name="Style 26 2 2 2 4" xfId="29244"/>
    <cellStyle name="Style 26 2 2 2 5" xfId="29245"/>
    <cellStyle name="Style 26 2 2 2 6" xfId="29246"/>
    <cellStyle name="Style 26 2 2 2 7" xfId="29247"/>
    <cellStyle name="Style 26 2 2 3" xfId="29248"/>
    <cellStyle name="Style 26 2 2 3 2" xfId="29249"/>
    <cellStyle name="Style 26 2 2 4" xfId="29250"/>
    <cellStyle name="Style 26 2 2 4 2" xfId="29251"/>
    <cellStyle name="Style 26 2 2 5" xfId="29252"/>
    <cellStyle name="Style 26 2 2 5 2" xfId="29253"/>
    <cellStyle name="Style 26 2 2 5 2 2" xfId="29254"/>
    <cellStyle name="Style 26 2 2 5 2 2 2" xfId="29255"/>
    <cellStyle name="Style 26 2 2 5 2 2 2 2" xfId="29256"/>
    <cellStyle name="Style 26 2 2 5 2 2 2 2 2" xfId="29257"/>
    <cellStyle name="Style 26 2 2 5 2 2 2 2 2 2" xfId="29258"/>
    <cellStyle name="Style 26 2 2 5 2 2 2 2 3" xfId="29259"/>
    <cellStyle name="Style 26 2 2 5 2 2 2 3" xfId="29260"/>
    <cellStyle name="Style 26 2 2 5 2 2 2 3 2" xfId="29261"/>
    <cellStyle name="Style 26 2 2 5 2 2 3" xfId="29262"/>
    <cellStyle name="Style 26 2 2 5 2 2 3 2" xfId="29263"/>
    <cellStyle name="Style 26 2 2 5 2 2 4" xfId="29264"/>
    <cellStyle name="Style 26 2 2 5 2 3" xfId="29265"/>
    <cellStyle name="Style 26 2 2 5 2 4" xfId="29266"/>
    <cellStyle name="Style 26 2 2 5 2 4 2" xfId="29267"/>
    <cellStyle name="Style 26 2 2 5 2 4 2 2" xfId="29268"/>
    <cellStyle name="Style 26 2 2 5 2 4 3" xfId="29269"/>
    <cellStyle name="Style 26 2 2 5 2 5" xfId="29270"/>
    <cellStyle name="Style 26 2 2 5 2 5 2" xfId="29271"/>
    <cellStyle name="Style 26 2 2 5 2 6" xfId="29272"/>
    <cellStyle name="Style 26 2 2 5 3" xfId="29273"/>
    <cellStyle name="Style 26 2 2 5 3 2" xfId="29274"/>
    <cellStyle name="Style 26 2 2 5 3 2 2" xfId="29275"/>
    <cellStyle name="Style 26 2 2 5 3 2 2 2" xfId="29276"/>
    <cellStyle name="Style 26 2 2 5 3 2 2 2 2" xfId="29277"/>
    <cellStyle name="Style 26 2 2 5 3 2 2 3" xfId="29278"/>
    <cellStyle name="Style 26 2 2 5 3 2 3" xfId="29279"/>
    <cellStyle name="Style 26 2 2 5 3 2 3 2" xfId="29280"/>
    <cellStyle name="Style 26 2 2 5 3 3" xfId="29281"/>
    <cellStyle name="Style 26 2 2 5 3 3 2" xfId="29282"/>
    <cellStyle name="Style 26 2 2 5 3 4" xfId="29283"/>
    <cellStyle name="Style 26 2 2 5 4" xfId="29284"/>
    <cellStyle name="Style 26 2 2 5 4 2" xfId="29285"/>
    <cellStyle name="Style 26 2 2 5 4 2 2" xfId="29286"/>
    <cellStyle name="Style 26 2 2 5 4 2 2 2" xfId="29287"/>
    <cellStyle name="Style 26 2 2 5 4 2 3" xfId="29288"/>
    <cellStyle name="Style 26 2 2 5 4 3" xfId="29289"/>
    <cellStyle name="Style 26 2 2 5 4 3 2" xfId="29290"/>
    <cellStyle name="Style 26 2 2 5 5" xfId="29291"/>
    <cellStyle name="Style 26 2 2 5 5 2" xfId="29292"/>
    <cellStyle name="Style 26 2 2 5 6" xfId="29293"/>
    <cellStyle name="Style 26 2 2 6" xfId="29294"/>
    <cellStyle name="Style 26 2 2 6 2" xfId="29295"/>
    <cellStyle name="Style 26 2 2 7" xfId="29296"/>
    <cellStyle name="Style 26 2 2 8" xfId="29297"/>
    <cellStyle name="Style 26 2 2 8 2" xfId="29298"/>
    <cellStyle name="Style 26 2 2 8 2 2" xfId="29299"/>
    <cellStyle name="Style 26 2 2 8 2 2 2" xfId="29300"/>
    <cellStyle name="Style 26 2 2 8 2 3" xfId="29301"/>
    <cellStyle name="Style 26 2 2 8 3" xfId="29302"/>
    <cellStyle name="Style 26 2 2 8 3 2" xfId="29303"/>
    <cellStyle name="Style 26 2 2 9" xfId="29304"/>
    <cellStyle name="Style 26 2 3" xfId="29305"/>
    <cellStyle name="Style 26 2 4" xfId="29306"/>
    <cellStyle name="Style 26 2 5" xfId="29307"/>
    <cellStyle name="Style 26 2 6" xfId="29308"/>
    <cellStyle name="Style 26 2 6 2" xfId="29309"/>
    <cellStyle name="Style 26 3" xfId="29310"/>
    <cellStyle name="Style 26 3 2" xfId="29311"/>
    <cellStyle name="Style 26 3 2 2" xfId="29312"/>
    <cellStyle name="Style 26 3 2 2 2" xfId="29313"/>
    <cellStyle name="Style 26 3 2 2 2 2" xfId="29314"/>
    <cellStyle name="Style 26 3 2 2 2 3" xfId="29315"/>
    <cellStyle name="Style 26 3 2 2 2 4" xfId="29316"/>
    <cellStyle name="Style 26 3 2 2 3" xfId="29317"/>
    <cellStyle name="Style 26 3 2 2 4" xfId="29318"/>
    <cellStyle name="Style 26 3 2 2 5" xfId="29319"/>
    <cellStyle name="Style 26 3 2 2 6" xfId="29320"/>
    <cellStyle name="Style 26 3 2 2 7" xfId="29321"/>
    <cellStyle name="Style 26 3 2 3" xfId="29322"/>
    <cellStyle name="Style 26 3 2 3 2" xfId="29323"/>
    <cellStyle name="Style 26 3 2 4" xfId="29324"/>
    <cellStyle name="Style 26 3 2 4 2" xfId="29325"/>
    <cellStyle name="Style 26 3 2 5" xfId="29326"/>
    <cellStyle name="Style 26 3 2 5 2" xfId="29327"/>
    <cellStyle name="Style 26 3 2 5 2 2" xfId="29328"/>
    <cellStyle name="Style 26 3 2 5 2 2 2" xfId="29329"/>
    <cellStyle name="Style 26 3 2 5 2 2 2 2" xfId="29330"/>
    <cellStyle name="Style 26 3 2 5 2 2 2 2 2" xfId="29331"/>
    <cellStyle name="Style 26 3 2 5 2 2 2 2 2 2" xfId="29332"/>
    <cellStyle name="Style 26 3 2 5 2 2 2 2 3" xfId="29333"/>
    <cellStyle name="Style 26 3 2 5 2 2 2 3" xfId="29334"/>
    <cellStyle name="Style 26 3 2 5 2 2 2 3 2" xfId="29335"/>
    <cellStyle name="Style 26 3 2 5 2 2 3" xfId="29336"/>
    <cellStyle name="Style 26 3 2 5 2 2 3 2" xfId="29337"/>
    <cellStyle name="Style 26 3 2 5 2 2 4" xfId="29338"/>
    <cellStyle name="Style 26 3 2 5 2 3" xfId="29339"/>
    <cellStyle name="Style 26 3 2 5 2 4" xfId="29340"/>
    <cellStyle name="Style 26 3 2 5 2 4 2" xfId="29341"/>
    <cellStyle name="Style 26 3 2 5 2 4 2 2" xfId="29342"/>
    <cellStyle name="Style 26 3 2 5 2 4 3" xfId="29343"/>
    <cellStyle name="Style 26 3 2 5 2 5" xfId="29344"/>
    <cellStyle name="Style 26 3 2 5 2 5 2" xfId="29345"/>
    <cellStyle name="Style 26 3 2 5 2 6" xfId="29346"/>
    <cellStyle name="Style 26 3 2 5 3" xfId="29347"/>
    <cellStyle name="Style 26 3 2 5 3 2" xfId="29348"/>
    <cellStyle name="Style 26 3 2 5 3 2 2" xfId="29349"/>
    <cellStyle name="Style 26 3 2 5 3 2 2 2" xfId="29350"/>
    <cellStyle name="Style 26 3 2 5 3 2 2 2 2" xfId="29351"/>
    <cellStyle name="Style 26 3 2 5 3 2 2 3" xfId="29352"/>
    <cellStyle name="Style 26 3 2 5 3 2 3" xfId="29353"/>
    <cellStyle name="Style 26 3 2 5 3 2 3 2" xfId="29354"/>
    <cellStyle name="Style 26 3 2 5 3 3" xfId="29355"/>
    <cellStyle name="Style 26 3 2 5 3 3 2" xfId="29356"/>
    <cellStyle name="Style 26 3 2 5 3 4" xfId="29357"/>
    <cellStyle name="Style 26 3 2 5 4" xfId="29358"/>
    <cellStyle name="Style 26 3 2 5 4 2" xfId="29359"/>
    <cellStyle name="Style 26 3 2 5 4 2 2" xfId="29360"/>
    <cellStyle name="Style 26 3 2 5 4 2 2 2" xfId="29361"/>
    <cellStyle name="Style 26 3 2 5 4 2 3" xfId="29362"/>
    <cellStyle name="Style 26 3 2 5 4 3" xfId="29363"/>
    <cellStyle name="Style 26 3 2 5 4 3 2" xfId="29364"/>
    <cellStyle name="Style 26 3 2 5 5" xfId="29365"/>
    <cellStyle name="Style 26 3 2 5 5 2" xfId="29366"/>
    <cellStyle name="Style 26 3 2 5 6" xfId="29367"/>
    <cellStyle name="Style 26 3 2 6" xfId="29368"/>
    <cellStyle name="Style 26 3 2 6 2" xfId="29369"/>
    <cellStyle name="Style 26 3 2 7" xfId="29370"/>
    <cellStyle name="Style 26 3 2 8" xfId="29371"/>
    <cellStyle name="Style 26 3 2 8 2" xfId="29372"/>
    <cellStyle name="Style 26 3 2 8 2 2" xfId="29373"/>
    <cellStyle name="Style 26 3 2 8 2 2 2" xfId="29374"/>
    <cellStyle name="Style 26 3 2 8 2 3" xfId="29375"/>
    <cellStyle name="Style 26 3 2 8 3" xfId="29376"/>
    <cellStyle name="Style 26 3 2 8 3 2" xfId="29377"/>
    <cellStyle name="Style 26 3 2 9" xfId="29378"/>
    <cellStyle name="Style 26 3 3" xfId="29379"/>
    <cellStyle name="Style 26 3 3 2" xfId="29380"/>
    <cellStyle name="Style 26 3 3 3" xfId="29381"/>
    <cellStyle name="Style 26 3 3 4" xfId="29382"/>
    <cellStyle name="Style 26 3 4" xfId="29383"/>
    <cellStyle name="Style 26 3 5" xfId="29384"/>
    <cellStyle name="Style 26 3 6" xfId="29385"/>
    <cellStyle name="Style 26 4" xfId="29386"/>
    <cellStyle name="Style 26 4 2" xfId="29387"/>
    <cellStyle name="Style 26 4 3" xfId="29388"/>
    <cellStyle name="Style 26 4 3 2" xfId="29389"/>
    <cellStyle name="Style 26 4 4" xfId="29390"/>
    <cellStyle name="Style 26 4 5" xfId="29391"/>
    <cellStyle name="Style 26 4 6" xfId="29392"/>
    <cellStyle name="Style 26 4 7" xfId="29393"/>
    <cellStyle name="Style 26 4 8" xfId="29394"/>
    <cellStyle name="Style 26 5" xfId="29395"/>
    <cellStyle name="Style 26 5 2" xfId="29396"/>
    <cellStyle name="Style 26 5 3" xfId="29397"/>
    <cellStyle name="Style 26 5 4" xfId="29398"/>
    <cellStyle name="Style 26 6" xfId="29399"/>
    <cellStyle name="Style 26 7" xfId="29400"/>
    <cellStyle name="Style 26 8" xfId="29401"/>
    <cellStyle name="Style 27" xfId="8"/>
    <cellStyle name="Style 27 10" xfId="1312"/>
    <cellStyle name="Style 27 10 2" xfId="1313"/>
    <cellStyle name="Style 27 10 2 2" xfId="1314"/>
    <cellStyle name="Style 27 10 2 2 2" xfId="1315"/>
    <cellStyle name="Style 27 10 2 2 2 2" xfId="1316"/>
    <cellStyle name="Style 27 10 2 2 3" xfId="1317"/>
    <cellStyle name="Style 27 10 2 3" xfId="1318"/>
    <cellStyle name="Style 27 10 2 3 2" xfId="1319"/>
    <cellStyle name="Style 27 10 2 4" xfId="1320"/>
    <cellStyle name="Style 27 10 3" xfId="1321"/>
    <cellStyle name="Style 27 10 3 2" xfId="1322"/>
    <cellStyle name="Style 27 10 3 2 2" xfId="1323"/>
    <cellStyle name="Style 27 10 3 3" xfId="1324"/>
    <cellStyle name="Style 27 10 4" xfId="1325"/>
    <cellStyle name="Style 27 10 4 2" xfId="1326"/>
    <cellStyle name="Style 27 10 5" xfId="1327"/>
    <cellStyle name="Style 27 11" xfId="1328"/>
    <cellStyle name="Style 27 11 2" xfId="1329"/>
    <cellStyle name="Style 27 11 2 2" xfId="1330"/>
    <cellStyle name="Style 27 11 2 2 2" xfId="1331"/>
    <cellStyle name="Style 27 11 2 2 2 2" xfId="1332"/>
    <cellStyle name="Style 27 11 2 2 3" xfId="1333"/>
    <cellStyle name="Style 27 11 2 3" xfId="1334"/>
    <cellStyle name="Style 27 11 2 3 2" xfId="1335"/>
    <cellStyle name="Style 27 11 2 4" xfId="1336"/>
    <cellStyle name="Style 27 11 3" xfId="1337"/>
    <cellStyle name="Style 27 11 3 2" xfId="1338"/>
    <cellStyle name="Style 27 11 3 2 2" xfId="1339"/>
    <cellStyle name="Style 27 11 3 3" xfId="1340"/>
    <cellStyle name="Style 27 11 4" xfId="1341"/>
    <cellStyle name="Style 27 11 4 2" xfId="1342"/>
    <cellStyle name="Style 27 11 5" xfId="1343"/>
    <cellStyle name="Style 27 12" xfId="1344"/>
    <cellStyle name="Style 27 12 2" xfId="1345"/>
    <cellStyle name="Style 27 12 2 2" xfId="1346"/>
    <cellStyle name="Style 27 12 2 2 2" xfId="1347"/>
    <cellStyle name="Style 27 12 2 2 2 2" xfId="1348"/>
    <cellStyle name="Style 27 12 2 2 3" xfId="1349"/>
    <cellStyle name="Style 27 12 2 3" xfId="1350"/>
    <cellStyle name="Style 27 12 2 3 2" xfId="1351"/>
    <cellStyle name="Style 27 12 2 4" xfId="1352"/>
    <cellStyle name="Style 27 12 3" xfId="1353"/>
    <cellStyle name="Style 27 12 3 2" xfId="1354"/>
    <cellStyle name="Style 27 12 3 2 2" xfId="1355"/>
    <cellStyle name="Style 27 12 3 3" xfId="1356"/>
    <cellStyle name="Style 27 12 4" xfId="1357"/>
    <cellStyle name="Style 27 12 4 2" xfId="1358"/>
    <cellStyle name="Style 27 12 5" xfId="1359"/>
    <cellStyle name="Style 27 13" xfId="1360"/>
    <cellStyle name="Style 27 13 2" xfId="1361"/>
    <cellStyle name="Style 27 13 2 2" xfId="1362"/>
    <cellStyle name="Style 27 13 2 2 2" xfId="1363"/>
    <cellStyle name="Style 27 13 2 2 2 2" xfId="1364"/>
    <cellStyle name="Style 27 13 2 2 3" xfId="1365"/>
    <cellStyle name="Style 27 13 2 3" xfId="1366"/>
    <cellStyle name="Style 27 13 2 3 2" xfId="1367"/>
    <cellStyle name="Style 27 13 2 4" xfId="1368"/>
    <cellStyle name="Style 27 13 3" xfId="1369"/>
    <cellStyle name="Style 27 13 3 2" xfId="1370"/>
    <cellStyle name="Style 27 13 3 2 2" xfId="1371"/>
    <cellStyle name="Style 27 13 3 3" xfId="1372"/>
    <cellStyle name="Style 27 13 4" xfId="1373"/>
    <cellStyle name="Style 27 13 4 2" xfId="1374"/>
    <cellStyle name="Style 27 13 5" xfId="1375"/>
    <cellStyle name="Style 27 14" xfId="1376"/>
    <cellStyle name="Style 27 14 2" xfId="1377"/>
    <cellStyle name="Style 27 14 2 2" xfId="1378"/>
    <cellStyle name="Style 27 14 2 2 2" xfId="1379"/>
    <cellStyle name="Style 27 14 2 2 2 2" xfId="1380"/>
    <cellStyle name="Style 27 14 2 2 3" xfId="1381"/>
    <cellStyle name="Style 27 14 2 3" xfId="1382"/>
    <cellStyle name="Style 27 14 2 3 2" xfId="1383"/>
    <cellStyle name="Style 27 14 2 4" xfId="1384"/>
    <cellStyle name="Style 27 14 3" xfId="1385"/>
    <cellStyle name="Style 27 14 3 2" xfId="1386"/>
    <cellStyle name="Style 27 14 3 2 2" xfId="1387"/>
    <cellStyle name="Style 27 14 3 3" xfId="1388"/>
    <cellStyle name="Style 27 14 4" xfId="1389"/>
    <cellStyle name="Style 27 14 4 2" xfId="1390"/>
    <cellStyle name="Style 27 14 5" xfId="1391"/>
    <cellStyle name="Style 27 15" xfId="1392"/>
    <cellStyle name="Style 27 15 2" xfId="1393"/>
    <cellStyle name="Style 27 15 2 2" xfId="1394"/>
    <cellStyle name="Style 27 15 2 2 2" xfId="1395"/>
    <cellStyle name="Style 27 15 2 2 2 2" xfId="1396"/>
    <cellStyle name="Style 27 15 2 2 3" xfId="1397"/>
    <cellStyle name="Style 27 15 2 3" xfId="1398"/>
    <cellStyle name="Style 27 15 2 3 2" xfId="1399"/>
    <cellStyle name="Style 27 15 2 4" xfId="1400"/>
    <cellStyle name="Style 27 15 3" xfId="1401"/>
    <cellStyle name="Style 27 15 3 2" xfId="1402"/>
    <cellStyle name="Style 27 15 3 2 2" xfId="1403"/>
    <cellStyle name="Style 27 15 3 3" xfId="1404"/>
    <cellStyle name="Style 27 15 4" xfId="1405"/>
    <cellStyle name="Style 27 15 4 2" xfId="1406"/>
    <cellStyle name="Style 27 15 5" xfId="1407"/>
    <cellStyle name="Style 27 16" xfId="1408"/>
    <cellStyle name="Style 27 16 2" xfId="1409"/>
    <cellStyle name="Style 27 16 2 2" xfId="1410"/>
    <cellStyle name="Style 27 16 2 2 2" xfId="1411"/>
    <cellStyle name="Style 27 16 2 2 2 2" xfId="1412"/>
    <cellStyle name="Style 27 16 2 2 3" xfId="1413"/>
    <cellStyle name="Style 27 16 2 3" xfId="1414"/>
    <cellStyle name="Style 27 16 2 3 2" xfId="1415"/>
    <cellStyle name="Style 27 16 2 4" xfId="1416"/>
    <cellStyle name="Style 27 16 3" xfId="1417"/>
    <cellStyle name="Style 27 16 3 2" xfId="1418"/>
    <cellStyle name="Style 27 16 3 2 2" xfId="1419"/>
    <cellStyle name="Style 27 16 3 3" xfId="1420"/>
    <cellStyle name="Style 27 16 4" xfId="1421"/>
    <cellStyle name="Style 27 16 4 2" xfId="1422"/>
    <cellStyle name="Style 27 16 5" xfId="1423"/>
    <cellStyle name="Style 27 17" xfId="1424"/>
    <cellStyle name="Style 27 17 2" xfId="1425"/>
    <cellStyle name="Style 27 17 2 2" xfId="1426"/>
    <cellStyle name="Style 27 17 2 2 2" xfId="1427"/>
    <cellStyle name="Style 27 17 2 2 2 2" xfId="1428"/>
    <cellStyle name="Style 27 17 2 2 3" xfId="1429"/>
    <cellStyle name="Style 27 17 2 3" xfId="1430"/>
    <cellStyle name="Style 27 17 2 3 2" xfId="1431"/>
    <cellStyle name="Style 27 17 2 4" xfId="1432"/>
    <cellStyle name="Style 27 17 3" xfId="1433"/>
    <cellStyle name="Style 27 17 3 2" xfId="1434"/>
    <cellStyle name="Style 27 17 3 2 2" xfId="1435"/>
    <cellStyle name="Style 27 17 3 3" xfId="1436"/>
    <cellStyle name="Style 27 17 4" xfId="1437"/>
    <cellStyle name="Style 27 17 4 2" xfId="1438"/>
    <cellStyle name="Style 27 17 5" xfId="1439"/>
    <cellStyle name="Style 27 18" xfId="1440"/>
    <cellStyle name="Style 27 18 2" xfId="1441"/>
    <cellStyle name="Style 27 18 2 2" xfId="1442"/>
    <cellStyle name="Style 27 18 2 2 2" xfId="1443"/>
    <cellStyle name="Style 27 18 2 2 2 2" xfId="1444"/>
    <cellStyle name="Style 27 18 2 2 3" xfId="1445"/>
    <cellStyle name="Style 27 18 2 3" xfId="1446"/>
    <cellStyle name="Style 27 18 2 3 2" xfId="1447"/>
    <cellStyle name="Style 27 18 2 4" xfId="1448"/>
    <cellStyle name="Style 27 18 3" xfId="1449"/>
    <cellStyle name="Style 27 18 3 2" xfId="1450"/>
    <cellStyle name="Style 27 18 3 2 2" xfId="1451"/>
    <cellStyle name="Style 27 18 3 3" xfId="1452"/>
    <cellStyle name="Style 27 18 4" xfId="1453"/>
    <cellStyle name="Style 27 18 4 2" xfId="1454"/>
    <cellStyle name="Style 27 18 5" xfId="1455"/>
    <cellStyle name="Style 27 19" xfId="1456"/>
    <cellStyle name="Style 27 19 2" xfId="1457"/>
    <cellStyle name="Style 27 19 2 2" xfId="1458"/>
    <cellStyle name="Style 27 19 2 2 2" xfId="1459"/>
    <cellStyle name="Style 27 19 2 2 2 2" xfId="1460"/>
    <cellStyle name="Style 27 19 2 2 3" xfId="1461"/>
    <cellStyle name="Style 27 19 2 3" xfId="1462"/>
    <cellStyle name="Style 27 19 2 3 2" xfId="1463"/>
    <cellStyle name="Style 27 19 2 4" xfId="1464"/>
    <cellStyle name="Style 27 19 3" xfId="1465"/>
    <cellStyle name="Style 27 19 3 2" xfId="1466"/>
    <cellStyle name="Style 27 19 3 2 2" xfId="1467"/>
    <cellStyle name="Style 27 19 3 3" xfId="1468"/>
    <cellStyle name="Style 27 19 4" xfId="1469"/>
    <cellStyle name="Style 27 19 4 2" xfId="1470"/>
    <cellStyle name="Style 27 19 5" xfId="1471"/>
    <cellStyle name="Style 27 2" xfId="1472"/>
    <cellStyle name="Style 27 2 2" xfId="1473"/>
    <cellStyle name="Style 27 2 2 10" xfId="29402"/>
    <cellStyle name="Style 27 2 2 2" xfId="1474"/>
    <cellStyle name="Style 27 2 2 2 2" xfId="1475"/>
    <cellStyle name="Style 27 2 2 2 2 2" xfId="1476"/>
    <cellStyle name="Style 27 2 2 2 2 3" xfId="29403"/>
    <cellStyle name="Style 27 2 2 2 2 4" xfId="29404"/>
    <cellStyle name="Style 27 2 2 2 3" xfId="1477"/>
    <cellStyle name="Style 27 2 2 2 3 2" xfId="29405"/>
    <cellStyle name="Style 27 2 2 2 4" xfId="29406"/>
    <cellStyle name="Style 27 2 2 2 4 2" xfId="29407"/>
    <cellStyle name="Style 27 2 2 2 5" xfId="29408"/>
    <cellStyle name="Style 27 2 2 2 5 2" xfId="29409"/>
    <cellStyle name="Style 27 2 2 2 6" xfId="29410"/>
    <cellStyle name="Style 27 2 2 2 7" xfId="29411"/>
    <cellStyle name="Style 27 2 2 3" xfId="1478"/>
    <cellStyle name="Style 27 2 2 3 2" xfId="1479"/>
    <cellStyle name="Style 27 2 2 4" xfId="1480"/>
    <cellStyle name="Style 27 2 2 4 2" xfId="29412"/>
    <cellStyle name="Style 27 2 2 5" xfId="29413"/>
    <cellStyle name="Style 27 2 2 5 2" xfId="29414"/>
    <cellStyle name="Style 27 2 2 5 2 2" xfId="29415"/>
    <cellStyle name="Style 27 2 2 5 2 2 2" xfId="29416"/>
    <cellStyle name="Style 27 2 2 5 2 2 2 2" xfId="29417"/>
    <cellStyle name="Style 27 2 2 5 2 2 2 2 2" xfId="29418"/>
    <cellStyle name="Style 27 2 2 5 2 2 2 2 2 2" xfId="29419"/>
    <cellStyle name="Style 27 2 2 5 2 2 2 2 3" xfId="29420"/>
    <cellStyle name="Style 27 2 2 5 2 2 2 3" xfId="29421"/>
    <cellStyle name="Style 27 2 2 5 2 2 2 3 2" xfId="29422"/>
    <cellStyle name="Style 27 2 2 5 2 2 3" xfId="29423"/>
    <cellStyle name="Style 27 2 2 5 2 2 3 2" xfId="29424"/>
    <cellStyle name="Style 27 2 2 5 2 2 4" xfId="29425"/>
    <cellStyle name="Style 27 2 2 5 2 3" xfId="29426"/>
    <cellStyle name="Style 27 2 2 5 2 4" xfId="29427"/>
    <cellStyle name="Style 27 2 2 5 2 4 2" xfId="29428"/>
    <cellStyle name="Style 27 2 2 5 2 4 2 2" xfId="29429"/>
    <cellStyle name="Style 27 2 2 5 2 4 3" xfId="29430"/>
    <cellStyle name="Style 27 2 2 5 2 5" xfId="29431"/>
    <cellStyle name="Style 27 2 2 5 2 5 2" xfId="29432"/>
    <cellStyle name="Style 27 2 2 5 2 6" xfId="29433"/>
    <cellStyle name="Style 27 2 2 5 3" xfId="29434"/>
    <cellStyle name="Style 27 2 2 5 3 2" xfId="29435"/>
    <cellStyle name="Style 27 2 2 5 3 2 2" xfId="29436"/>
    <cellStyle name="Style 27 2 2 5 3 2 2 2" xfId="29437"/>
    <cellStyle name="Style 27 2 2 5 3 2 2 2 2" xfId="29438"/>
    <cellStyle name="Style 27 2 2 5 3 2 2 3" xfId="29439"/>
    <cellStyle name="Style 27 2 2 5 3 2 3" xfId="29440"/>
    <cellStyle name="Style 27 2 2 5 3 2 3 2" xfId="29441"/>
    <cellStyle name="Style 27 2 2 5 3 3" xfId="29442"/>
    <cellStyle name="Style 27 2 2 5 3 3 2" xfId="29443"/>
    <cellStyle name="Style 27 2 2 5 3 4" xfId="29444"/>
    <cellStyle name="Style 27 2 2 5 4" xfId="29445"/>
    <cellStyle name="Style 27 2 2 5 4 2" xfId="29446"/>
    <cellStyle name="Style 27 2 2 5 4 2 2" xfId="29447"/>
    <cellStyle name="Style 27 2 2 5 4 2 2 2" xfId="29448"/>
    <cellStyle name="Style 27 2 2 5 4 2 3" xfId="29449"/>
    <cellStyle name="Style 27 2 2 5 4 3" xfId="29450"/>
    <cellStyle name="Style 27 2 2 5 4 3 2" xfId="29451"/>
    <cellStyle name="Style 27 2 2 5 5" xfId="29452"/>
    <cellStyle name="Style 27 2 2 5 5 2" xfId="29453"/>
    <cellStyle name="Style 27 2 2 5 6" xfId="29454"/>
    <cellStyle name="Style 27 2 2 6" xfId="29455"/>
    <cellStyle name="Style 27 2 2 6 2" xfId="29456"/>
    <cellStyle name="Style 27 2 2 7" xfId="29457"/>
    <cellStyle name="Style 27 2 2 8" xfId="29458"/>
    <cellStyle name="Style 27 2 2 9" xfId="29459"/>
    <cellStyle name="Style 27 2 2 9 2" xfId="29460"/>
    <cellStyle name="Style 27 2 2 9 2 2" xfId="29461"/>
    <cellStyle name="Style 27 2 2 9 2 2 2" xfId="29462"/>
    <cellStyle name="Style 27 2 2 9 2 3" xfId="29463"/>
    <cellStyle name="Style 27 2 2 9 3" xfId="29464"/>
    <cellStyle name="Style 27 2 2 9 3 2" xfId="29465"/>
    <cellStyle name="Style 27 2 3" xfId="1481"/>
    <cellStyle name="Style 27 2 3 2" xfId="1482"/>
    <cellStyle name="Style 27 2 3 2 2" xfId="1483"/>
    <cellStyle name="Style 27 2 3 3" xfId="1484"/>
    <cellStyle name="Style 27 2 4" xfId="1485"/>
    <cellStyle name="Style 27 2 4 2" xfId="1486"/>
    <cellStyle name="Style 27 2 5" xfId="1487"/>
    <cellStyle name="Style 27 2 5 2" xfId="29466"/>
    <cellStyle name="Style 27 2 6" xfId="29467"/>
    <cellStyle name="Style 27 2 6 2" xfId="29468"/>
    <cellStyle name="Style 27 20" xfId="1488"/>
    <cellStyle name="Style 27 20 2" xfId="1489"/>
    <cellStyle name="Style 27 20 2 2" xfId="1490"/>
    <cellStyle name="Style 27 20 2 2 2" xfId="1491"/>
    <cellStyle name="Style 27 20 2 3" xfId="1492"/>
    <cellStyle name="Style 27 20 3" xfId="1493"/>
    <cellStyle name="Style 27 20 3 2" xfId="1494"/>
    <cellStyle name="Style 27 20 4" xfId="1495"/>
    <cellStyle name="Style 27 21" xfId="1496"/>
    <cellStyle name="Style 27 21 2" xfId="1497"/>
    <cellStyle name="Style 27 21 2 2" xfId="1498"/>
    <cellStyle name="Style 27 21 2 2 2" xfId="1499"/>
    <cellStyle name="Style 27 21 2 3" xfId="1500"/>
    <cellStyle name="Style 27 21 3" xfId="1501"/>
    <cellStyle name="Style 27 21 3 2" xfId="1502"/>
    <cellStyle name="Style 27 21 3 2 2" xfId="1503"/>
    <cellStyle name="Style 27 21 3 3" xfId="1504"/>
    <cellStyle name="Style 27 22" xfId="1505"/>
    <cellStyle name="Style 27 22 2" xfId="1506"/>
    <cellStyle name="Style 27 22 2 2" xfId="1507"/>
    <cellStyle name="Style 27 22 3" xfId="1508"/>
    <cellStyle name="Style 27 23" xfId="1509"/>
    <cellStyle name="Style 27 23 2" xfId="1510"/>
    <cellStyle name="Style 27 24" xfId="1511"/>
    <cellStyle name="Style 27 3" xfId="1512"/>
    <cellStyle name="Style 27 3 2" xfId="1513"/>
    <cellStyle name="Style 27 3 2 2" xfId="1514"/>
    <cellStyle name="Style 27 3 2 2 2" xfId="1515"/>
    <cellStyle name="Style 27 3 2 2 2 2" xfId="1516"/>
    <cellStyle name="Style 27 3 2 2 3" xfId="1517"/>
    <cellStyle name="Style 27 3 2 3" xfId="1518"/>
    <cellStyle name="Style 27 3 2 3 2" xfId="1519"/>
    <cellStyle name="Style 27 3 2 4" xfId="1520"/>
    <cellStyle name="Style 27 3 3" xfId="1521"/>
    <cellStyle name="Style 27 3 3 2" xfId="1522"/>
    <cellStyle name="Style 27 3 3 2 2" xfId="1523"/>
    <cellStyle name="Style 27 3 3 3" xfId="1524"/>
    <cellStyle name="Style 27 3 4" xfId="1525"/>
    <cellStyle name="Style 27 3 4 2" xfId="1526"/>
    <cellStyle name="Style 27 3 5" xfId="1527"/>
    <cellStyle name="Style 27 3 6" xfId="29469"/>
    <cellStyle name="Style 27 3 7" xfId="29470"/>
    <cellStyle name="Style 27 3 8" xfId="29471"/>
    <cellStyle name="Style 27 4" xfId="1528"/>
    <cellStyle name="Style 27 4 2" xfId="1529"/>
    <cellStyle name="Style 27 4 2 2" xfId="1530"/>
    <cellStyle name="Style 27 4 2 2 2" xfId="1531"/>
    <cellStyle name="Style 27 4 2 2 2 2" xfId="1532"/>
    <cellStyle name="Style 27 4 2 2 3" xfId="1533"/>
    <cellStyle name="Style 27 4 2 3" xfId="1534"/>
    <cellStyle name="Style 27 4 2 3 2" xfId="1535"/>
    <cellStyle name="Style 27 4 2 4" xfId="1536"/>
    <cellStyle name="Style 27 4 3" xfId="1537"/>
    <cellStyle name="Style 27 4 3 2" xfId="1538"/>
    <cellStyle name="Style 27 4 3 2 2" xfId="1539"/>
    <cellStyle name="Style 27 4 3 3" xfId="1540"/>
    <cellStyle name="Style 27 4 4" xfId="1541"/>
    <cellStyle name="Style 27 4 4 2" xfId="1542"/>
    <cellStyle name="Style 27 4 5" xfId="1543"/>
    <cellStyle name="Style 27 5" xfId="1544"/>
    <cellStyle name="Style 27 5 2" xfId="1545"/>
    <cellStyle name="Style 27 5 2 2" xfId="1546"/>
    <cellStyle name="Style 27 5 2 2 2" xfId="1547"/>
    <cellStyle name="Style 27 5 2 2 2 2" xfId="1548"/>
    <cellStyle name="Style 27 5 2 2 3" xfId="1549"/>
    <cellStyle name="Style 27 5 2 3" xfId="1550"/>
    <cellStyle name="Style 27 5 2 3 2" xfId="1551"/>
    <cellStyle name="Style 27 5 2 4" xfId="1552"/>
    <cellStyle name="Style 27 5 3" xfId="1553"/>
    <cellStyle name="Style 27 5 3 2" xfId="1554"/>
    <cellStyle name="Style 27 5 3 2 2" xfId="1555"/>
    <cellStyle name="Style 27 5 3 3" xfId="1556"/>
    <cellStyle name="Style 27 5 4" xfId="1557"/>
    <cellStyle name="Style 27 5 4 2" xfId="1558"/>
    <cellStyle name="Style 27 5 5" xfId="1559"/>
    <cellStyle name="Style 27 6" xfId="1560"/>
    <cellStyle name="Style 27 6 2" xfId="1561"/>
    <cellStyle name="Style 27 6 2 2" xfId="1562"/>
    <cellStyle name="Style 27 6 2 2 2" xfId="1563"/>
    <cellStyle name="Style 27 6 2 2 2 2" xfId="1564"/>
    <cellStyle name="Style 27 6 2 2 3" xfId="1565"/>
    <cellStyle name="Style 27 6 2 3" xfId="1566"/>
    <cellStyle name="Style 27 6 2 3 2" xfId="1567"/>
    <cellStyle name="Style 27 6 2 4" xfId="1568"/>
    <cellStyle name="Style 27 6 3" xfId="1569"/>
    <cellStyle name="Style 27 6 3 2" xfId="1570"/>
    <cellStyle name="Style 27 6 3 2 2" xfId="1571"/>
    <cellStyle name="Style 27 6 3 3" xfId="1572"/>
    <cellStyle name="Style 27 6 4" xfId="1573"/>
    <cellStyle name="Style 27 6 4 2" xfId="1574"/>
    <cellStyle name="Style 27 6 5" xfId="1575"/>
    <cellStyle name="Style 27 7" xfId="1576"/>
    <cellStyle name="Style 27 7 2" xfId="1577"/>
    <cellStyle name="Style 27 7 2 2" xfId="1578"/>
    <cellStyle name="Style 27 7 2 2 2" xfId="1579"/>
    <cellStyle name="Style 27 7 2 2 2 2" xfId="1580"/>
    <cellStyle name="Style 27 7 2 2 3" xfId="1581"/>
    <cellStyle name="Style 27 7 2 3" xfId="1582"/>
    <cellStyle name="Style 27 7 2 3 2" xfId="1583"/>
    <cellStyle name="Style 27 7 2 4" xfId="1584"/>
    <cellStyle name="Style 27 7 3" xfId="1585"/>
    <cellStyle name="Style 27 7 3 2" xfId="1586"/>
    <cellStyle name="Style 27 7 3 2 2" xfId="1587"/>
    <cellStyle name="Style 27 7 3 3" xfId="1588"/>
    <cellStyle name="Style 27 7 4" xfId="1589"/>
    <cellStyle name="Style 27 7 4 2" xfId="1590"/>
    <cellStyle name="Style 27 7 5" xfId="1591"/>
    <cellStyle name="Style 27 8" xfId="1592"/>
    <cellStyle name="Style 27 8 2" xfId="1593"/>
    <cellStyle name="Style 27 8 2 2" xfId="1594"/>
    <cellStyle name="Style 27 8 2 2 2" xfId="1595"/>
    <cellStyle name="Style 27 8 2 2 2 2" xfId="1596"/>
    <cellStyle name="Style 27 8 2 2 3" xfId="1597"/>
    <cellStyle name="Style 27 8 2 3" xfId="1598"/>
    <cellStyle name="Style 27 8 2 3 2" xfId="1599"/>
    <cellStyle name="Style 27 8 2 4" xfId="1600"/>
    <cellStyle name="Style 27 8 3" xfId="1601"/>
    <cellStyle name="Style 27 8 3 2" xfId="1602"/>
    <cellStyle name="Style 27 8 3 2 2" xfId="1603"/>
    <cellStyle name="Style 27 8 3 3" xfId="1604"/>
    <cellStyle name="Style 27 8 4" xfId="1605"/>
    <cellStyle name="Style 27 8 4 2" xfId="1606"/>
    <cellStyle name="Style 27 8 5" xfId="1607"/>
    <cellStyle name="Style 27 9" xfId="1608"/>
    <cellStyle name="Style 27 9 2" xfId="1609"/>
    <cellStyle name="Style 27 9 2 2" xfId="1610"/>
    <cellStyle name="Style 27 9 2 2 2" xfId="1611"/>
    <cellStyle name="Style 27 9 2 2 2 2" xfId="1612"/>
    <cellStyle name="Style 27 9 2 2 3" xfId="1613"/>
    <cellStyle name="Style 27 9 2 3" xfId="1614"/>
    <cellStyle name="Style 27 9 2 3 2" xfId="1615"/>
    <cellStyle name="Style 27 9 2 4" xfId="1616"/>
    <cellStyle name="Style 27 9 3" xfId="1617"/>
    <cellStyle name="Style 27 9 3 2" xfId="1618"/>
    <cellStyle name="Style 27 9 3 2 2" xfId="1619"/>
    <cellStyle name="Style 27 9 3 3" xfId="1620"/>
    <cellStyle name="Style 27 9 4" xfId="1621"/>
    <cellStyle name="Style 27 9 4 2" xfId="1622"/>
    <cellStyle name="Style 27 9 5" xfId="1623"/>
    <cellStyle name="Style 28" xfId="9"/>
    <cellStyle name="Style 28 10" xfId="1624"/>
    <cellStyle name="Style 28 10 2" xfId="1625"/>
    <cellStyle name="Style 28 10 2 2" xfId="1626"/>
    <cellStyle name="Style 28 10 2 2 2" xfId="1627"/>
    <cellStyle name="Style 28 10 2 2 2 2" xfId="1628"/>
    <cellStyle name="Style 28 10 2 2 3" xfId="1629"/>
    <cellStyle name="Style 28 10 2 3" xfId="1630"/>
    <cellStyle name="Style 28 10 2 3 2" xfId="1631"/>
    <cellStyle name="Style 28 10 2 4" xfId="1632"/>
    <cellStyle name="Style 28 10 3" xfId="1633"/>
    <cellStyle name="Style 28 10 3 2" xfId="1634"/>
    <cellStyle name="Style 28 10 3 2 2" xfId="1635"/>
    <cellStyle name="Style 28 10 3 3" xfId="1636"/>
    <cellStyle name="Style 28 10 4" xfId="1637"/>
    <cellStyle name="Style 28 10 4 2" xfId="1638"/>
    <cellStyle name="Style 28 10 5" xfId="1639"/>
    <cellStyle name="Style 28 11" xfId="1640"/>
    <cellStyle name="Style 28 11 2" xfId="1641"/>
    <cellStyle name="Style 28 11 2 2" xfId="1642"/>
    <cellStyle name="Style 28 11 2 2 2" xfId="1643"/>
    <cellStyle name="Style 28 11 2 2 2 2" xfId="1644"/>
    <cellStyle name="Style 28 11 2 2 3" xfId="1645"/>
    <cellStyle name="Style 28 11 2 3" xfId="1646"/>
    <cellStyle name="Style 28 11 2 3 2" xfId="1647"/>
    <cellStyle name="Style 28 11 2 4" xfId="1648"/>
    <cellStyle name="Style 28 11 3" xfId="1649"/>
    <cellStyle name="Style 28 11 3 2" xfId="1650"/>
    <cellStyle name="Style 28 11 3 2 2" xfId="1651"/>
    <cellStyle name="Style 28 11 3 3" xfId="1652"/>
    <cellStyle name="Style 28 11 4" xfId="1653"/>
    <cellStyle name="Style 28 11 4 2" xfId="1654"/>
    <cellStyle name="Style 28 11 5" xfId="1655"/>
    <cellStyle name="Style 28 12" xfId="1656"/>
    <cellStyle name="Style 28 12 2" xfId="1657"/>
    <cellStyle name="Style 28 12 2 2" xfId="1658"/>
    <cellStyle name="Style 28 12 2 2 2" xfId="1659"/>
    <cellStyle name="Style 28 12 2 2 2 2" xfId="1660"/>
    <cellStyle name="Style 28 12 2 2 3" xfId="1661"/>
    <cellStyle name="Style 28 12 2 3" xfId="1662"/>
    <cellStyle name="Style 28 12 2 3 2" xfId="1663"/>
    <cellStyle name="Style 28 12 2 4" xfId="1664"/>
    <cellStyle name="Style 28 12 3" xfId="1665"/>
    <cellStyle name="Style 28 12 3 2" xfId="1666"/>
    <cellStyle name="Style 28 12 3 2 2" xfId="1667"/>
    <cellStyle name="Style 28 12 3 3" xfId="1668"/>
    <cellStyle name="Style 28 12 4" xfId="1669"/>
    <cellStyle name="Style 28 12 4 2" xfId="1670"/>
    <cellStyle name="Style 28 12 5" xfId="1671"/>
    <cellStyle name="Style 28 13" xfId="1672"/>
    <cellStyle name="Style 28 13 2" xfId="1673"/>
    <cellStyle name="Style 28 13 2 2" xfId="1674"/>
    <cellStyle name="Style 28 13 2 2 2" xfId="1675"/>
    <cellStyle name="Style 28 13 2 2 2 2" xfId="1676"/>
    <cellStyle name="Style 28 13 2 2 3" xfId="1677"/>
    <cellStyle name="Style 28 13 2 3" xfId="1678"/>
    <cellStyle name="Style 28 13 2 3 2" xfId="1679"/>
    <cellStyle name="Style 28 13 2 4" xfId="1680"/>
    <cellStyle name="Style 28 13 3" xfId="1681"/>
    <cellStyle name="Style 28 13 3 2" xfId="1682"/>
    <cellStyle name="Style 28 13 3 2 2" xfId="1683"/>
    <cellStyle name="Style 28 13 3 3" xfId="1684"/>
    <cellStyle name="Style 28 13 4" xfId="1685"/>
    <cellStyle name="Style 28 13 4 2" xfId="1686"/>
    <cellStyle name="Style 28 13 5" xfId="1687"/>
    <cellStyle name="Style 28 14" xfId="1688"/>
    <cellStyle name="Style 28 14 2" xfId="1689"/>
    <cellStyle name="Style 28 14 2 2" xfId="1690"/>
    <cellStyle name="Style 28 14 2 2 2" xfId="1691"/>
    <cellStyle name="Style 28 14 2 2 2 2" xfId="1692"/>
    <cellStyle name="Style 28 14 2 2 3" xfId="1693"/>
    <cellStyle name="Style 28 14 2 3" xfId="1694"/>
    <cellStyle name="Style 28 14 2 3 2" xfId="1695"/>
    <cellStyle name="Style 28 14 2 4" xfId="1696"/>
    <cellStyle name="Style 28 14 3" xfId="1697"/>
    <cellStyle name="Style 28 14 3 2" xfId="1698"/>
    <cellStyle name="Style 28 14 3 2 2" xfId="1699"/>
    <cellStyle name="Style 28 14 3 3" xfId="1700"/>
    <cellStyle name="Style 28 14 4" xfId="1701"/>
    <cellStyle name="Style 28 14 4 2" xfId="1702"/>
    <cellStyle name="Style 28 14 5" xfId="1703"/>
    <cellStyle name="Style 28 15" xfId="1704"/>
    <cellStyle name="Style 28 15 2" xfId="1705"/>
    <cellStyle name="Style 28 15 2 2" xfId="1706"/>
    <cellStyle name="Style 28 15 2 2 2" xfId="1707"/>
    <cellStyle name="Style 28 15 2 2 2 2" xfId="1708"/>
    <cellStyle name="Style 28 15 2 2 3" xfId="1709"/>
    <cellStyle name="Style 28 15 2 3" xfId="1710"/>
    <cellStyle name="Style 28 15 2 3 2" xfId="1711"/>
    <cellStyle name="Style 28 15 2 4" xfId="1712"/>
    <cellStyle name="Style 28 15 3" xfId="1713"/>
    <cellStyle name="Style 28 15 3 2" xfId="1714"/>
    <cellStyle name="Style 28 15 3 2 2" xfId="1715"/>
    <cellStyle name="Style 28 15 3 3" xfId="1716"/>
    <cellStyle name="Style 28 15 4" xfId="1717"/>
    <cellStyle name="Style 28 15 4 2" xfId="1718"/>
    <cellStyle name="Style 28 15 5" xfId="1719"/>
    <cellStyle name="Style 28 16" xfId="1720"/>
    <cellStyle name="Style 28 16 2" xfId="1721"/>
    <cellStyle name="Style 28 16 2 2" xfId="1722"/>
    <cellStyle name="Style 28 16 2 2 2" xfId="1723"/>
    <cellStyle name="Style 28 16 2 2 2 2" xfId="1724"/>
    <cellStyle name="Style 28 16 2 2 3" xfId="1725"/>
    <cellStyle name="Style 28 16 2 3" xfId="1726"/>
    <cellStyle name="Style 28 16 2 3 2" xfId="1727"/>
    <cellStyle name="Style 28 16 2 4" xfId="1728"/>
    <cellStyle name="Style 28 16 3" xfId="1729"/>
    <cellStyle name="Style 28 16 3 2" xfId="1730"/>
    <cellStyle name="Style 28 16 3 2 2" xfId="1731"/>
    <cellStyle name="Style 28 16 3 3" xfId="1732"/>
    <cellStyle name="Style 28 16 4" xfId="1733"/>
    <cellStyle name="Style 28 16 4 2" xfId="1734"/>
    <cellStyle name="Style 28 16 5" xfId="1735"/>
    <cellStyle name="Style 28 17" xfId="1736"/>
    <cellStyle name="Style 28 17 2" xfId="1737"/>
    <cellStyle name="Style 28 17 2 2" xfId="1738"/>
    <cellStyle name="Style 28 17 2 2 2" xfId="1739"/>
    <cellStyle name="Style 28 17 2 2 2 2" xfId="1740"/>
    <cellStyle name="Style 28 17 2 2 3" xfId="1741"/>
    <cellStyle name="Style 28 17 2 3" xfId="1742"/>
    <cellStyle name="Style 28 17 2 3 2" xfId="1743"/>
    <cellStyle name="Style 28 17 2 4" xfId="1744"/>
    <cellStyle name="Style 28 17 3" xfId="1745"/>
    <cellStyle name="Style 28 17 3 2" xfId="1746"/>
    <cellStyle name="Style 28 17 3 2 2" xfId="1747"/>
    <cellStyle name="Style 28 17 3 3" xfId="1748"/>
    <cellStyle name="Style 28 17 4" xfId="1749"/>
    <cellStyle name="Style 28 17 4 2" xfId="1750"/>
    <cellStyle name="Style 28 17 5" xfId="1751"/>
    <cellStyle name="Style 28 18" xfId="1752"/>
    <cellStyle name="Style 28 18 2" xfId="1753"/>
    <cellStyle name="Style 28 18 2 2" xfId="1754"/>
    <cellStyle name="Style 28 18 2 2 2" xfId="1755"/>
    <cellStyle name="Style 28 18 2 2 2 2" xfId="1756"/>
    <cellStyle name="Style 28 18 2 2 3" xfId="1757"/>
    <cellStyle name="Style 28 18 2 3" xfId="1758"/>
    <cellStyle name="Style 28 18 2 3 2" xfId="1759"/>
    <cellStyle name="Style 28 18 2 4" xfId="1760"/>
    <cellStyle name="Style 28 18 3" xfId="1761"/>
    <cellStyle name="Style 28 18 3 2" xfId="1762"/>
    <cellStyle name="Style 28 18 3 2 2" xfId="1763"/>
    <cellStyle name="Style 28 18 3 3" xfId="1764"/>
    <cellStyle name="Style 28 18 4" xfId="1765"/>
    <cellStyle name="Style 28 18 4 2" xfId="1766"/>
    <cellStyle name="Style 28 18 5" xfId="1767"/>
    <cellStyle name="Style 28 19" xfId="1768"/>
    <cellStyle name="Style 28 19 2" xfId="1769"/>
    <cellStyle name="Style 28 19 2 2" xfId="1770"/>
    <cellStyle name="Style 28 19 2 2 2" xfId="1771"/>
    <cellStyle name="Style 28 19 2 2 2 2" xfId="1772"/>
    <cellStyle name="Style 28 19 2 2 3" xfId="1773"/>
    <cellStyle name="Style 28 19 2 3" xfId="1774"/>
    <cellStyle name="Style 28 19 2 3 2" xfId="1775"/>
    <cellStyle name="Style 28 19 2 4" xfId="1776"/>
    <cellStyle name="Style 28 19 3" xfId="1777"/>
    <cellStyle name="Style 28 19 3 2" xfId="1778"/>
    <cellStyle name="Style 28 19 3 2 2" xfId="1779"/>
    <cellStyle name="Style 28 19 3 3" xfId="1780"/>
    <cellStyle name="Style 28 19 4" xfId="1781"/>
    <cellStyle name="Style 28 19 4 2" xfId="1782"/>
    <cellStyle name="Style 28 19 5" xfId="1783"/>
    <cellStyle name="Style 28 2" xfId="1784"/>
    <cellStyle name="Style 28 2 2" xfId="1785"/>
    <cellStyle name="Style 28 2 2 10" xfId="29472"/>
    <cellStyle name="Style 28 2 2 2" xfId="1786"/>
    <cellStyle name="Style 28 2 2 2 2" xfId="1787"/>
    <cellStyle name="Style 28 2 2 2 2 2" xfId="1788"/>
    <cellStyle name="Style 28 2 2 2 2 3" xfId="29473"/>
    <cellStyle name="Style 28 2 2 2 2 4" xfId="29474"/>
    <cellStyle name="Style 28 2 2 2 3" xfId="1789"/>
    <cellStyle name="Style 28 2 2 2 3 2" xfId="29475"/>
    <cellStyle name="Style 28 2 2 2 4" xfId="29476"/>
    <cellStyle name="Style 28 2 2 2 4 2" xfId="29477"/>
    <cellStyle name="Style 28 2 2 2 5" xfId="29478"/>
    <cellStyle name="Style 28 2 2 2 5 2" xfId="29479"/>
    <cellStyle name="Style 28 2 2 2 6" xfId="29480"/>
    <cellStyle name="Style 28 2 2 2 7" xfId="29481"/>
    <cellStyle name="Style 28 2 2 3" xfId="1790"/>
    <cellStyle name="Style 28 2 2 3 2" xfId="1791"/>
    <cellStyle name="Style 28 2 2 4" xfId="1792"/>
    <cellStyle name="Style 28 2 2 4 2" xfId="29482"/>
    <cellStyle name="Style 28 2 2 5" xfId="29483"/>
    <cellStyle name="Style 28 2 2 5 2" xfId="29484"/>
    <cellStyle name="Style 28 2 2 5 2 2" xfId="29485"/>
    <cellStyle name="Style 28 2 2 5 2 2 2" xfId="29486"/>
    <cellStyle name="Style 28 2 2 5 2 2 2 2" xfId="29487"/>
    <cellStyle name="Style 28 2 2 5 2 2 2 2 2" xfId="29488"/>
    <cellStyle name="Style 28 2 2 5 2 2 2 2 2 2" xfId="29489"/>
    <cellStyle name="Style 28 2 2 5 2 2 2 2 3" xfId="29490"/>
    <cellStyle name="Style 28 2 2 5 2 2 2 3" xfId="29491"/>
    <cellStyle name="Style 28 2 2 5 2 2 2 3 2" xfId="29492"/>
    <cellStyle name="Style 28 2 2 5 2 2 3" xfId="29493"/>
    <cellStyle name="Style 28 2 2 5 2 2 3 2" xfId="29494"/>
    <cellStyle name="Style 28 2 2 5 2 2 4" xfId="29495"/>
    <cellStyle name="Style 28 2 2 5 2 3" xfId="29496"/>
    <cellStyle name="Style 28 2 2 5 2 4" xfId="29497"/>
    <cellStyle name="Style 28 2 2 5 2 4 2" xfId="29498"/>
    <cellStyle name="Style 28 2 2 5 2 4 2 2" xfId="29499"/>
    <cellStyle name="Style 28 2 2 5 2 4 3" xfId="29500"/>
    <cellStyle name="Style 28 2 2 5 2 5" xfId="29501"/>
    <cellStyle name="Style 28 2 2 5 2 5 2" xfId="29502"/>
    <cellStyle name="Style 28 2 2 5 2 6" xfId="29503"/>
    <cellStyle name="Style 28 2 2 5 3" xfId="29504"/>
    <cellStyle name="Style 28 2 2 5 3 2" xfId="29505"/>
    <cellStyle name="Style 28 2 2 5 3 2 2" xfId="29506"/>
    <cellStyle name="Style 28 2 2 5 3 2 2 2" xfId="29507"/>
    <cellStyle name="Style 28 2 2 5 3 2 2 2 2" xfId="29508"/>
    <cellStyle name="Style 28 2 2 5 3 2 2 3" xfId="29509"/>
    <cellStyle name="Style 28 2 2 5 3 2 3" xfId="29510"/>
    <cellStyle name="Style 28 2 2 5 3 2 3 2" xfId="29511"/>
    <cellStyle name="Style 28 2 2 5 3 3" xfId="29512"/>
    <cellStyle name="Style 28 2 2 5 3 3 2" xfId="29513"/>
    <cellStyle name="Style 28 2 2 5 3 4" xfId="29514"/>
    <cellStyle name="Style 28 2 2 5 4" xfId="29515"/>
    <cellStyle name="Style 28 2 2 5 4 2" xfId="29516"/>
    <cellStyle name="Style 28 2 2 5 4 2 2" xfId="29517"/>
    <cellStyle name="Style 28 2 2 5 4 2 2 2" xfId="29518"/>
    <cellStyle name="Style 28 2 2 5 4 2 3" xfId="29519"/>
    <cellStyle name="Style 28 2 2 5 4 3" xfId="29520"/>
    <cellStyle name="Style 28 2 2 5 4 3 2" xfId="29521"/>
    <cellStyle name="Style 28 2 2 5 5" xfId="29522"/>
    <cellStyle name="Style 28 2 2 5 5 2" xfId="29523"/>
    <cellStyle name="Style 28 2 2 5 6" xfId="29524"/>
    <cellStyle name="Style 28 2 2 6" xfId="29525"/>
    <cellStyle name="Style 28 2 2 6 2" xfId="29526"/>
    <cellStyle name="Style 28 2 2 7" xfId="29527"/>
    <cellStyle name="Style 28 2 2 8" xfId="29528"/>
    <cellStyle name="Style 28 2 2 9" xfId="29529"/>
    <cellStyle name="Style 28 2 2 9 2" xfId="29530"/>
    <cellStyle name="Style 28 2 2 9 2 2" xfId="29531"/>
    <cellStyle name="Style 28 2 2 9 2 2 2" xfId="29532"/>
    <cellStyle name="Style 28 2 2 9 2 3" xfId="29533"/>
    <cellStyle name="Style 28 2 2 9 3" xfId="29534"/>
    <cellStyle name="Style 28 2 2 9 3 2" xfId="29535"/>
    <cellStyle name="Style 28 2 3" xfId="1793"/>
    <cellStyle name="Style 28 2 3 2" xfId="1794"/>
    <cellStyle name="Style 28 2 3 2 2" xfId="1795"/>
    <cellStyle name="Style 28 2 3 3" xfId="1796"/>
    <cellStyle name="Style 28 2 4" xfId="1797"/>
    <cellStyle name="Style 28 2 4 2" xfId="1798"/>
    <cellStyle name="Style 28 2 5" xfId="1799"/>
    <cellStyle name="Style 28 2 5 2" xfId="29536"/>
    <cellStyle name="Style 28 2 6" xfId="29537"/>
    <cellStyle name="Style 28 2 6 2" xfId="29538"/>
    <cellStyle name="Style 28 20" xfId="1800"/>
    <cellStyle name="Style 28 20 2" xfId="1801"/>
    <cellStyle name="Style 28 20 2 2" xfId="1802"/>
    <cellStyle name="Style 28 20 2 2 2" xfId="1803"/>
    <cellStyle name="Style 28 20 2 3" xfId="1804"/>
    <cellStyle name="Style 28 20 3" xfId="1805"/>
    <cellStyle name="Style 28 20 3 2" xfId="1806"/>
    <cellStyle name="Style 28 20 4" xfId="1807"/>
    <cellStyle name="Style 28 21" xfId="1808"/>
    <cellStyle name="Style 28 21 2" xfId="1809"/>
    <cellStyle name="Style 28 21 2 2" xfId="1810"/>
    <cellStyle name="Style 28 21 2 2 2" xfId="1811"/>
    <cellStyle name="Style 28 21 2 3" xfId="1812"/>
    <cellStyle name="Style 28 21 3" xfId="1813"/>
    <cellStyle name="Style 28 21 3 2" xfId="1814"/>
    <cellStyle name="Style 28 21 3 2 2" xfId="1815"/>
    <cellStyle name="Style 28 21 3 3" xfId="1816"/>
    <cellStyle name="Style 28 22" xfId="1817"/>
    <cellStyle name="Style 28 22 2" xfId="1818"/>
    <cellStyle name="Style 28 22 2 2" xfId="1819"/>
    <cellStyle name="Style 28 22 3" xfId="1820"/>
    <cellStyle name="Style 28 23" xfId="1821"/>
    <cellStyle name="Style 28 23 2" xfId="1822"/>
    <cellStyle name="Style 28 24" xfId="1823"/>
    <cellStyle name="Style 28 3" xfId="1824"/>
    <cellStyle name="Style 28 3 2" xfId="1825"/>
    <cellStyle name="Style 28 3 2 2" xfId="1826"/>
    <cellStyle name="Style 28 3 2 2 2" xfId="1827"/>
    <cellStyle name="Style 28 3 2 2 2 2" xfId="1828"/>
    <cellStyle name="Style 28 3 2 2 3" xfId="1829"/>
    <cellStyle name="Style 28 3 2 3" xfId="1830"/>
    <cellStyle name="Style 28 3 2 3 2" xfId="1831"/>
    <cellStyle name="Style 28 3 2 4" xfId="1832"/>
    <cellStyle name="Style 28 3 3" xfId="1833"/>
    <cellStyle name="Style 28 3 3 2" xfId="1834"/>
    <cellStyle name="Style 28 3 3 2 2" xfId="1835"/>
    <cellStyle name="Style 28 3 3 3" xfId="1836"/>
    <cellStyle name="Style 28 3 4" xfId="1837"/>
    <cellStyle name="Style 28 3 4 2" xfId="1838"/>
    <cellStyle name="Style 28 3 5" xfId="1839"/>
    <cellStyle name="Style 28 3 6" xfId="29539"/>
    <cellStyle name="Style 28 3 7" xfId="29540"/>
    <cellStyle name="Style 28 3 8" xfId="29541"/>
    <cellStyle name="Style 28 4" xfId="1840"/>
    <cellStyle name="Style 28 4 2" xfId="1841"/>
    <cellStyle name="Style 28 4 2 2" xfId="1842"/>
    <cellStyle name="Style 28 4 2 2 2" xfId="1843"/>
    <cellStyle name="Style 28 4 2 2 2 2" xfId="1844"/>
    <cellStyle name="Style 28 4 2 2 3" xfId="1845"/>
    <cellStyle name="Style 28 4 2 3" xfId="1846"/>
    <cellStyle name="Style 28 4 2 3 2" xfId="1847"/>
    <cellStyle name="Style 28 4 2 4" xfId="1848"/>
    <cellStyle name="Style 28 4 3" xfId="1849"/>
    <cellStyle name="Style 28 4 3 2" xfId="1850"/>
    <cellStyle name="Style 28 4 3 2 2" xfId="1851"/>
    <cellStyle name="Style 28 4 3 3" xfId="1852"/>
    <cellStyle name="Style 28 4 4" xfId="1853"/>
    <cellStyle name="Style 28 4 4 2" xfId="1854"/>
    <cellStyle name="Style 28 4 5" xfId="1855"/>
    <cellStyle name="Style 28 5" xfId="1856"/>
    <cellStyle name="Style 28 5 2" xfId="1857"/>
    <cellStyle name="Style 28 5 2 2" xfId="1858"/>
    <cellStyle name="Style 28 5 2 2 2" xfId="1859"/>
    <cellStyle name="Style 28 5 2 2 2 2" xfId="1860"/>
    <cellStyle name="Style 28 5 2 2 3" xfId="1861"/>
    <cellStyle name="Style 28 5 2 3" xfId="1862"/>
    <cellStyle name="Style 28 5 2 3 2" xfId="1863"/>
    <cellStyle name="Style 28 5 2 4" xfId="1864"/>
    <cellStyle name="Style 28 5 3" xfId="1865"/>
    <cellStyle name="Style 28 5 3 2" xfId="1866"/>
    <cellStyle name="Style 28 5 3 2 2" xfId="1867"/>
    <cellStyle name="Style 28 5 3 3" xfId="1868"/>
    <cellStyle name="Style 28 5 4" xfId="1869"/>
    <cellStyle name="Style 28 5 4 2" xfId="1870"/>
    <cellStyle name="Style 28 5 5" xfId="1871"/>
    <cellStyle name="Style 28 6" xfId="1872"/>
    <cellStyle name="Style 28 6 2" xfId="1873"/>
    <cellStyle name="Style 28 6 2 2" xfId="1874"/>
    <cellStyle name="Style 28 6 2 2 2" xfId="1875"/>
    <cellStyle name="Style 28 6 2 2 2 2" xfId="1876"/>
    <cellStyle name="Style 28 6 2 2 3" xfId="1877"/>
    <cellStyle name="Style 28 6 2 3" xfId="1878"/>
    <cellStyle name="Style 28 6 2 3 2" xfId="1879"/>
    <cellStyle name="Style 28 6 2 4" xfId="1880"/>
    <cellStyle name="Style 28 6 3" xfId="1881"/>
    <cellStyle name="Style 28 6 3 2" xfId="1882"/>
    <cellStyle name="Style 28 6 3 2 2" xfId="1883"/>
    <cellStyle name="Style 28 6 3 3" xfId="1884"/>
    <cellStyle name="Style 28 6 4" xfId="1885"/>
    <cellStyle name="Style 28 6 4 2" xfId="1886"/>
    <cellStyle name="Style 28 6 5" xfId="1887"/>
    <cellStyle name="Style 28 7" xfId="1888"/>
    <cellStyle name="Style 28 7 2" xfId="1889"/>
    <cellStyle name="Style 28 7 2 2" xfId="1890"/>
    <cellStyle name="Style 28 7 2 2 2" xfId="1891"/>
    <cellStyle name="Style 28 7 2 2 2 2" xfId="1892"/>
    <cellStyle name="Style 28 7 2 2 3" xfId="1893"/>
    <cellStyle name="Style 28 7 2 3" xfId="1894"/>
    <cellStyle name="Style 28 7 2 3 2" xfId="1895"/>
    <cellStyle name="Style 28 7 2 4" xfId="1896"/>
    <cellStyle name="Style 28 7 3" xfId="1897"/>
    <cellStyle name="Style 28 7 3 2" xfId="1898"/>
    <cellStyle name="Style 28 7 3 2 2" xfId="1899"/>
    <cellStyle name="Style 28 7 3 3" xfId="1900"/>
    <cellStyle name="Style 28 7 4" xfId="1901"/>
    <cellStyle name="Style 28 7 4 2" xfId="1902"/>
    <cellStyle name="Style 28 7 5" xfId="1903"/>
    <cellStyle name="Style 28 8" xfId="1904"/>
    <cellStyle name="Style 28 8 2" xfId="1905"/>
    <cellStyle name="Style 28 8 2 2" xfId="1906"/>
    <cellStyle name="Style 28 8 2 2 2" xfId="1907"/>
    <cellStyle name="Style 28 8 2 2 2 2" xfId="1908"/>
    <cellStyle name="Style 28 8 2 2 3" xfId="1909"/>
    <cellStyle name="Style 28 8 2 3" xfId="1910"/>
    <cellStyle name="Style 28 8 2 3 2" xfId="1911"/>
    <cellStyle name="Style 28 8 2 4" xfId="1912"/>
    <cellStyle name="Style 28 8 3" xfId="1913"/>
    <cellStyle name="Style 28 8 3 2" xfId="1914"/>
    <cellStyle name="Style 28 8 3 2 2" xfId="1915"/>
    <cellStyle name="Style 28 8 3 3" xfId="1916"/>
    <cellStyle name="Style 28 8 4" xfId="1917"/>
    <cellStyle name="Style 28 8 4 2" xfId="1918"/>
    <cellStyle name="Style 28 8 5" xfId="1919"/>
    <cellStyle name="Style 28 9" xfId="1920"/>
    <cellStyle name="Style 28 9 2" xfId="1921"/>
    <cellStyle name="Style 28 9 2 2" xfId="1922"/>
    <cellStyle name="Style 28 9 2 2 2" xfId="1923"/>
    <cellStyle name="Style 28 9 2 2 2 2" xfId="1924"/>
    <cellStyle name="Style 28 9 2 2 3" xfId="1925"/>
    <cellStyle name="Style 28 9 2 3" xfId="1926"/>
    <cellStyle name="Style 28 9 2 3 2" xfId="1927"/>
    <cellStyle name="Style 28 9 2 4" xfId="1928"/>
    <cellStyle name="Style 28 9 3" xfId="1929"/>
    <cellStyle name="Style 28 9 3 2" xfId="1930"/>
    <cellStyle name="Style 28 9 3 2 2" xfId="1931"/>
    <cellStyle name="Style 28 9 3 3" xfId="1932"/>
    <cellStyle name="Style 28 9 4" xfId="1933"/>
    <cellStyle name="Style 28 9 4 2" xfId="1934"/>
    <cellStyle name="Style 28 9 5" xfId="1935"/>
    <cellStyle name="Style 29" xfId="10"/>
    <cellStyle name="Style 29 2" xfId="29542"/>
    <cellStyle name="Style 29 2 2" xfId="29543"/>
    <cellStyle name="Style 29 2 2 10" xfId="29544"/>
    <cellStyle name="Style 29 2 2 2" xfId="29545"/>
    <cellStyle name="Style 29 2 2 2 2" xfId="29546"/>
    <cellStyle name="Style 29 2 2 2 2 2" xfId="29547"/>
    <cellStyle name="Style 29 2 2 2 2 3" xfId="29548"/>
    <cellStyle name="Style 29 2 2 2 2 4" xfId="29549"/>
    <cellStyle name="Style 29 2 2 2 3" xfId="29550"/>
    <cellStyle name="Style 29 2 2 2 3 2" xfId="29551"/>
    <cellStyle name="Style 29 2 2 2 4" xfId="29552"/>
    <cellStyle name="Style 29 2 2 2 4 2" xfId="29553"/>
    <cellStyle name="Style 29 2 2 2 5" xfId="29554"/>
    <cellStyle name="Style 29 2 2 2 5 2" xfId="29555"/>
    <cellStyle name="Style 29 2 2 2 6" xfId="29556"/>
    <cellStyle name="Style 29 2 2 2 7" xfId="29557"/>
    <cellStyle name="Style 29 2 2 3" xfId="29558"/>
    <cellStyle name="Style 29 2 2 3 2" xfId="29559"/>
    <cellStyle name="Style 29 2 2 4" xfId="29560"/>
    <cellStyle name="Style 29 2 2 4 2" xfId="29561"/>
    <cellStyle name="Style 29 2 2 5" xfId="29562"/>
    <cellStyle name="Style 29 2 2 5 2" xfId="29563"/>
    <cellStyle name="Style 29 2 2 5 2 2" xfId="29564"/>
    <cellStyle name="Style 29 2 2 5 2 2 2" xfId="29565"/>
    <cellStyle name="Style 29 2 2 5 2 2 2 2" xfId="29566"/>
    <cellStyle name="Style 29 2 2 5 2 2 2 2 2" xfId="29567"/>
    <cellStyle name="Style 29 2 2 5 2 2 2 2 2 2" xfId="29568"/>
    <cellStyle name="Style 29 2 2 5 2 2 2 2 3" xfId="29569"/>
    <cellStyle name="Style 29 2 2 5 2 2 2 3" xfId="29570"/>
    <cellStyle name="Style 29 2 2 5 2 2 2 3 2" xfId="29571"/>
    <cellStyle name="Style 29 2 2 5 2 2 3" xfId="29572"/>
    <cellStyle name="Style 29 2 2 5 2 2 3 2" xfId="29573"/>
    <cellStyle name="Style 29 2 2 5 2 2 4" xfId="29574"/>
    <cellStyle name="Style 29 2 2 5 2 3" xfId="29575"/>
    <cellStyle name="Style 29 2 2 5 2 4" xfId="29576"/>
    <cellStyle name="Style 29 2 2 5 2 4 2" xfId="29577"/>
    <cellStyle name="Style 29 2 2 5 2 4 2 2" xfId="29578"/>
    <cellStyle name="Style 29 2 2 5 2 4 3" xfId="29579"/>
    <cellStyle name="Style 29 2 2 5 2 5" xfId="29580"/>
    <cellStyle name="Style 29 2 2 5 2 5 2" xfId="29581"/>
    <cellStyle name="Style 29 2 2 5 2 6" xfId="29582"/>
    <cellStyle name="Style 29 2 2 5 3" xfId="29583"/>
    <cellStyle name="Style 29 2 2 5 3 2" xfId="29584"/>
    <cellStyle name="Style 29 2 2 5 3 2 2" xfId="29585"/>
    <cellStyle name="Style 29 2 2 5 3 2 2 2" xfId="29586"/>
    <cellStyle name="Style 29 2 2 5 3 2 2 2 2" xfId="29587"/>
    <cellStyle name="Style 29 2 2 5 3 2 2 3" xfId="29588"/>
    <cellStyle name="Style 29 2 2 5 3 2 3" xfId="29589"/>
    <cellStyle name="Style 29 2 2 5 3 2 3 2" xfId="29590"/>
    <cellStyle name="Style 29 2 2 5 3 3" xfId="29591"/>
    <cellStyle name="Style 29 2 2 5 3 3 2" xfId="29592"/>
    <cellStyle name="Style 29 2 2 5 3 4" xfId="29593"/>
    <cellStyle name="Style 29 2 2 5 4" xfId="29594"/>
    <cellStyle name="Style 29 2 2 5 4 2" xfId="29595"/>
    <cellStyle name="Style 29 2 2 5 4 2 2" xfId="29596"/>
    <cellStyle name="Style 29 2 2 5 4 2 2 2" xfId="29597"/>
    <cellStyle name="Style 29 2 2 5 4 2 3" xfId="29598"/>
    <cellStyle name="Style 29 2 2 5 4 3" xfId="29599"/>
    <cellStyle name="Style 29 2 2 5 4 3 2" xfId="29600"/>
    <cellStyle name="Style 29 2 2 5 5" xfId="29601"/>
    <cellStyle name="Style 29 2 2 5 5 2" xfId="29602"/>
    <cellStyle name="Style 29 2 2 5 6" xfId="29603"/>
    <cellStyle name="Style 29 2 2 6" xfId="29604"/>
    <cellStyle name="Style 29 2 2 6 2" xfId="29605"/>
    <cellStyle name="Style 29 2 2 7" xfId="29606"/>
    <cellStyle name="Style 29 2 2 8" xfId="29607"/>
    <cellStyle name="Style 29 2 2 9" xfId="29608"/>
    <cellStyle name="Style 29 2 2 9 2" xfId="29609"/>
    <cellStyle name="Style 29 2 2 9 2 2" xfId="29610"/>
    <cellStyle name="Style 29 2 2 9 2 2 2" xfId="29611"/>
    <cellStyle name="Style 29 2 2 9 2 3" xfId="29612"/>
    <cellStyle name="Style 29 2 2 9 3" xfId="29613"/>
    <cellStyle name="Style 29 2 2 9 3 2" xfId="29614"/>
    <cellStyle name="Style 29 2 3" xfId="29615"/>
    <cellStyle name="Style 29 2 3 2" xfId="29616"/>
    <cellStyle name="Style 29 2 4" xfId="29617"/>
    <cellStyle name="Style 29 2 4 2" xfId="29618"/>
    <cellStyle name="Style 29 2 5" xfId="29619"/>
    <cellStyle name="Style 29 2 5 2" xfId="29620"/>
    <cellStyle name="Style 29 2 6" xfId="29621"/>
    <cellStyle name="Style 29 2 6 2" xfId="29622"/>
    <cellStyle name="Style 29 3" xfId="29623"/>
    <cellStyle name="Style 29 3 2" xfId="29624"/>
    <cellStyle name="Style 29 3 3" xfId="29625"/>
    <cellStyle name="Style 29 3 3 2" xfId="29626"/>
    <cellStyle name="Style 29 3 4" xfId="29627"/>
    <cellStyle name="Style 29 3 5" xfId="29628"/>
    <cellStyle name="Style 29 3 6" xfId="29629"/>
    <cellStyle name="Style 29 3 7" xfId="29630"/>
    <cellStyle name="Style 29 3 8" xfId="29631"/>
    <cellStyle name="Style 30" xfId="11"/>
    <cellStyle name="Style 30 2" xfId="29632"/>
    <cellStyle name="Style 30 2 2" xfId="29633"/>
    <cellStyle name="Style 30 2 2 10" xfId="29634"/>
    <cellStyle name="Style 30 2 2 2" xfId="29635"/>
    <cellStyle name="Style 30 2 2 2 2" xfId="29636"/>
    <cellStyle name="Style 30 2 2 2 2 2" xfId="29637"/>
    <cellStyle name="Style 30 2 2 2 2 3" xfId="29638"/>
    <cellStyle name="Style 30 2 2 2 2 4" xfId="29639"/>
    <cellStyle name="Style 30 2 2 2 3" xfId="29640"/>
    <cellStyle name="Style 30 2 2 2 3 2" xfId="29641"/>
    <cellStyle name="Style 30 2 2 2 4" xfId="29642"/>
    <cellStyle name="Style 30 2 2 2 4 2" xfId="29643"/>
    <cellStyle name="Style 30 2 2 2 5" xfId="29644"/>
    <cellStyle name="Style 30 2 2 2 5 2" xfId="29645"/>
    <cellStyle name="Style 30 2 2 2 6" xfId="29646"/>
    <cellStyle name="Style 30 2 2 2 7" xfId="29647"/>
    <cellStyle name="Style 30 2 2 3" xfId="29648"/>
    <cellStyle name="Style 30 2 2 3 2" xfId="29649"/>
    <cellStyle name="Style 30 2 2 4" xfId="29650"/>
    <cellStyle name="Style 30 2 2 4 2" xfId="29651"/>
    <cellStyle name="Style 30 2 2 5" xfId="29652"/>
    <cellStyle name="Style 30 2 2 5 2" xfId="29653"/>
    <cellStyle name="Style 30 2 2 5 2 2" xfId="29654"/>
    <cellStyle name="Style 30 2 2 5 2 2 2" xfId="29655"/>
    <cellStyle name="Style 30 2 2 5 2 2 2 2" xfId="29656"/>
    <cellStyle name="Style 30 2 2 5 2 2 2 2 2" xfId="29657"/>
    <cellStyle name="Style 30 2 2 5 2 2 2 2 2 2" xfId="29658"/>
    <cellStyle name="Style 30 2 2 5 2 2 2 2 3" xfId="29659"/>
    <cellStyle name="Style 30 2 2 5 2 2 2 3" xfId="29660"/>
    <cellStyle name="Style 30 2 2 5 2 2 2 3 2" xfId="29661"/>
    <cellStyle name="Style 30 2 2 5 2 2 3" xfId="29662"/>
    <cellStyle name="Style 30 2 2 5 2 2 3 2" xfId="29663"/>
    <cellStyle name="Style 30 2 2 5 2 2 4" xfId="29664"/>
    <cellStyle name="Style 30 2 2 5 2 3" xfId="29665"/>
    <cellStyle name="Style 30 2 2 5 2 4" xfId="29666"/>
    <cellStyle name="Style 30 2 2 5 2 4 2" xfId="29667"/>
    <cellStyle name="Style 30 2 2 5 2 4 2 2" xfId="29668"/>
    <cellStyle name="Style 30 2 2 5 2 4 3" xfId="29669"/>
    <cellStyle name="Style 30 2 2 5 2 5" xfId="29670"/>
    <cellStyle name="Style 30 2 2 5 2 5 2" xfId="29671"/>
    <cellStyle name="Style 30 2 2 5 2 6" xfId="29672"/>
    <cellStyle name="Style 30 2 2 5 3" xfId="29673"/>
    <cellStyle name="Style 30 2 2 5 3 2" xfId="29674"/>
    <cellStyle name="Style 30 2 2 5 3 2 2" xfId="29675"/>
    <cellStyle name="Style 30 2 2 5 3 2 2 2" xfId="29676"/>
    <cellStyle name="Style 30 2 2 5 3 2 2 2 2" xfId="29677"/>
    <cellStyle name="Style 30 2 2 5 3 2 2 3" xfId="29678"/>
    <cellStyle name="Style 30 2 2 5 3 2 3" xfId="29679"/>
    <cellStyle name="Style 30 2 2 5 3 2 3 2" xfId="29680"/>
    <cellStyle name="Style 30 2 2 5 3 3" xfId="29681"/>
    <cellStyle name="Style 30 2 2 5 3 3 2" xfId="29682"/>
    <cellStyle name="Style 30 2 2 5 3 4" xfId="29683"/>
    <cellStyle name="Style 30 2 2 5 4" xfId="29684"/>
    <cellStyle name="Style 30 2 2 5 4 2" xfId="29685"/>
    <cellStyle name="Style 30 2 2 5 4 2 2" xfId="29686"/>
    <cellStyle name="Style 30 2 2 5 4 2 2 2" xfId="29687"/>
    <cellStyle name="Style 30 2 2 5 4 2 3" xfId="29688"/>
    <cellStyle name="Style 30 2 2 5 4 3" xfId="29689"/>
    <cellStyle name="Style 30 2 2 5 4 3 2" xfId="29690"/>
    <cellStyle name="Style 30 2 2 5 5" xfId="29691"/>
    <cellStyle name="Style 30 2 2 5 5 2" xfId="29692"/>
    <cellStyle name="Style 30 2 2 5 6" xfId="29693"/>
    <cellStyle name="Style 30 2 2 6" xfId="29694"/>
    <cellStyle name="Style 30 2 2 6 2" xfId="29695"/>
    <cellStyle name="Style 30 2 2 7" xfId="29696"/>
    <cellStyle name="Style 30 2 2 8" xfId="29697"/>
    <cellStyle name="Style 30 2 2 9" xfId="29698"/>
    <cellStyle name="Style 30 2 2 9 2" xfId="29699"/>
    <cellStyle name="Style 30 2 2 9 2 2" xfId="29700"/>
    <cellStyle name="Style 30 2 2 9 2 2 2" xfId="29701"/>
    <cellStyle name="Style 30 2 2 9 2 3" xfId="29702"/>
    <cellStyle name="Style 30 2 2 9 3" xfId="29703"/>
    <cellStyle name="Style 30 2 2 9 3 2" xfId="29704"/>
    <cellStyle name="Style 30 2 3" xfId="29705"/>
    <cellStyle name="Style 30 2 3 2" xfId="29706"/>
    <cellStyle name="Style 30 2 4" xfId="29707"/>
    <cellStyle name="Style 30 2 4 2" xfId="29708"/>
    <cellStyle name="Style 30 2 5" xfId="29709"/>
    <cellStyle name="Style 30 2 5 2" xfId="29710"/>
    <cellStyle name="Style 30 2 6" xfId="29711"/>
    <cellStyle name="Style 30 2 6 2" xfId="29712"/>
    <cellStyle name="Style 30 3" xfId="29713"/>
    <cellStyle name="Style 30 3 2" xfId="29714"/>
    <cellStyle name="Style 30 3 3" xfId="29715"/>
    <cellStyle name="Style 30 3 3 2" xfId="29716"/>
    <cellStyle name="Style 30 3 4" xfId="29717"/>
    <cellStyle name="Style 30 3 5" xfId="29718"/>
    <cellStyle name="Style 30 3 6" xfId="29719"/>
    <cellStyle name="Style 30 3 7" xfId="29720"/>
    <cellStyle name="Style 30 3 8" xfId="29721"/>
    <cellStyle name="Style 36" xfId="12"/>
    <cellStyle name="Style 37" xfId="29722"/>
    <cellStyle name="Style 37 2" xfId="29723"/>
    <cellStyle name="Style 37 2 2" xfId="29724"/>
    <cellStyle name="Style 37 2 3" xfId="29725"/>
    <cellStyle name="Style 37 2 3 2" xfId="29726"/>
    <cellStyle name="Style 37 2 4" xfId="29727"/>
    <cellStyle name="Style 37 2 5" xfId="29728"/>
    <cellStyle name="Style 37 2 6" xfId="29729"/>
    <cellStyle name="Style 37 2 7" xfId="29730"/>
    <cellStyle name="Style 37 2 8" xfId="29731"/>
    <cellStyle name="Style 38" xfId="29732"/>
    <cellStyle name="Style 38 2" xfId="29733"/>
    <cellStyle name="Style 38 2 2" xfId="29734"/>
    <cellStyle name="Style 38 2 2 2" xfId="29735"/>
    <cellStyle name="Style 38 2 2 2 2" xfId="29736"/>
    <cellStyle name="Style 38 2 2 2 2 2" xfId="29737"/>
    <cellStyle name="Style 38 2 2 2 2 3" xfId="29738"/>
    <cellStyle name="Style 38 2 2 2 2 4" xfId="29739"/>
    <cellStyle name="Style 38 2 2 2 3" xfId="29740"/>
    <cellStyle name="Style 38 2 2 2 4" xfId="29741"/>
    <cellStyle name="Style 38 2 2 2 5" xfId="29742"/>
    <cellStyle name="Style 38 2 2 2 6" xfId="29743"/>
    <cellStyle name="Style 38 2 2 2 7" xfId="29744"/>
    <cellStyle name="Style 38 2 2 3" xfId="29745"/>
    <cellStyle name="Style 38 2 2 3 2" xfId="29746"/>
    <cellStyle name="Style 38 2 2 4" xfId="29747"/>
    <cellStyle name="Style 38 2 2 4 2" xfId="29748"/>
    <cellStyle name="Style 38 2 2 5" xfId="29749"/>
    <cellStyle name="Style 38 2 2 5 2" xfId="29750"/>
    <cellStyle name="Style 38 2 2 5 2 2" xfId="29751"/>
    <cellStyle name="Style 38 2 2 5 2 2 2" xfId="29752"/>
    <cellStyle name="Style 38 2 2 5 2 2 2 2" xfId="29753"/>
    <cellStyle name="Style 38 2 2 5 2 2 2 2 2" xfId="29754"/>
    <cellStyle name="Style 38 2 2 5 2 2 2 2 2 2" xfId="29755"/>
    <cellStyle name="Style 38 2 2 5 2 2 2 2 3" xfId="29756"/>
    <cellStyle name="Style 38 2 2 5 2 2 2 3" xfId="29757"/>
    <cellStyle name="Style 38 2 2 5 2 2 2 3 2" xfId="29758"/>
    <cellStyle name="Style 38 2 2 5 2 2 3" xfId="29759"/>
    <cellStyle name="Style 38 2 2 5 2 2 3 2" xfId="29760"/>
    <cellStyle name="Style 38 2 2 5 2 2 4" xfId="29761"/>
    <cellStyle name="Style 38 2 2 5 2 3" xfId="29762"/>
    <cellStyle name="Style 38 2 2 5 2 4" xfId="29763"/>
    <cellStyle name="Style 38 2 2 5 2 4 2" xfId="29764"/>
    <cellStyle name="Style 38 2 2 5 2 4 2 2" xfId="29765"/>
    <cellStyle name="Style 38 2 2 5 2 4 3" xfId="29766"/>
    <cellStyle name="Style 38 2 2 5 2 5" xfId="29767"/>
    <cellStyle name="Style 38 2 2 5 2 5 2" xfId="29768"/>
    <cellStyle name="Style 38 2 2 5 2 6" xfId="29769"/>
    <cellStyle name="Style 38 2 2 5 3" xfId="29770"/>
    <cellStyle name="Style 38 2 2 5 3 2" xfId="29771"/>
    <cellStyle name="Style 38 2 2 5 3 2 2" xfId="29772"/>
    <cellStyle name="Style 38 2 2 5 3 2 2 2" xfId="29773"/>
    <cellStyle name="Style 38 2 2 5 3 2 2 2 2" xfId="29774"/>
    <cellStyle name="Style 38 2 2 5 3 2 2 3" xfId="29775"/>
    <cellStyle name="Style 38 2 2 5 3 2 3" xfId="29776"/>
    <cellStyle name="Style 38 2 2 5 3 2 3 2" xfId="29777"/>
    <cellStyle name="Style 38 2 2 5 3 3" xfId="29778"/>
    <cellStyle name="Style 38 2 2 5 3 3 2" xfId="29779"/>
    <cellStyle name="Style 38 2 2 5 3 4" xfId="29780"/>
    <cellStyle name="Style 38 2 2 5 4" xfId="29781"/>
    <cellStyle name="Style 38 2 2 5 4 2" xfId="29782"/>
    <cellStyle name="Style 38 2 2 5 4 2 2" xfId="29783"/>
    <cellStyle name="Style 38 2 2 5 4 2 2 2" xfId="29784"/>
    <cellStyle name="Style 38 2 2 5 4 2 3" xfId="29785"/>
    <cellStyle name="Style 38 2 2 5 4 3" xfId="29786"/>
    <cellStyle name="Style 38 2 2 5 4 3 2" xfId="29787"/>
    <cellStyle name="Style 38 2 2 5 5" xfId="29788"/>
    <cellStyle name="Style 38 2 2 5 5 2" xfId="29789"/>
    <cellStyle name="Style 38 2 2 5 6" xfId="29790"/>
    <cellStyle name="Style 38 2 2 6" xfId="29791"/>
    <cellStyle name="Style 38 2 2 6 2" xfId="29792"/>
    <cellStyle name="Style 38 2 2 7" xfId="29793"/>
    <cellStyle name="Style 38 2 2 8" xfId="29794"/>
    <cellStyle name="Style 38 2 2 8 2" xfId="29795"/>
    <cellStyle name="Style 38 2 2 8 2 2" xfId="29796"/>
    <cellStyle name="Style 38 2 2 8 2 2 2" xfId="29797"/>
    <cellStyle name="Style 38 2 2 8 2 3" xfId="29798"/>
    <cellStyle name="Style 38 2 2 8 3" xfId="29799"/>
    <cellStyle name="Style 38 2 2 8 3 2" xfId="29800"/>
    <cellStyle name="Style 38 2 2 9" xfId="29801"/>
    <cellStyle name="Style 38 2 3" xfId="29802"/>
    <cellStyle name="Style 38 2 4" xfId="29803"/>
    <cellStyle name="Style 38 2 5" xfId="29804"/>
    <cellStyle name="Style 38 2 6" xfId="29805"/>
    <cellStyle name="Style 38 2 6 2" xfId="29806"/>
    <cellStyle name="Style 38 3" xfId="29807"/>
    <cellStyle name="Style 38 3 2" xfId="29808"/>
    <cellStyle name="Style 38 3 3" xfId="29809"/>
    <cellStyle name="Style 38 3 3 2" xfId="29810"/>
    <cellStyle name="Style 38 3 4" xfId="29811"/>
    <cellStyle name="Style 38 3 5" xfId="29812"/>
    <cellStyle name="Style 38 3 6" xfId="29813"/>
    <cellStyle name="Style 38 3 7" xfId="29814"/>
    <cellStyle name="Style 38 3 8" xfId="29815"/>
    <cellStyle name="Style 39" xfId="29816"/>
    <cellStyle name="Style 39 2" xfId="29817"/>
    <cellStyle name="Style 39 2 2" xfId="29818"/>
    <cellStyle name="Style 39 2 2 2" xfId="29819"/>
    <cellStyle name="Style 39 2 2 2 2" xfId="29820"/>
    <cellStyle name="Style 39 2 2 2 2 2" xfId="29821"/>
    <cellStyle name="Style 39 2 2 2 2 3" xfId="29822"/>
    <cellStyle name="Style 39 2 2 2 2 4" xfId="29823"/>
    <cellStyle name="Style 39 2 2 2 3" xfId="29824"/>
    <cellStyle name="Style 39 2 2 2 4" xfId="29825"/>
    <cellStyle name="Style 39 2 2 2 5" xfId="29826"/>
    <cellStyle name="Style 39 2 2 2 6" xfId="29827"/>
    <cellStyle name="Style 39 2 2 2 7" xfId="29828"/>
    <cellStyle name="Style 39 2 2 3" xfId="29829"/>
    <cellStyle name="Style 39 2 2 3 2" xfId="29830"/>
    <cellStyle name="Style 39 2 2 4" xfId="29831"/>
    <cellStyle name="Style 39 2 2 4 2" xfId="29832"/>
    <cellStyle name="Style 39 2 2 5" xfId="29833"/>
    <cellStyle name="Style 39 2 2 5 2" xfId="29834"/>
    <cellStyle name="Style 39 2 2 5 2 2" xfId="29835"/>
    <cellStyle name="Style 39 2 2 5 2 2 2" xfId="29836"/>
    <cellStyle name="Style 39 2 2 5 2 2 2 2" xfId="29837"/>
    <cellStyle name="Style 39 2 2 5 2 2 2 2 2" xfId="29838"/>
    <cellStyle name="Style 39 2 2 5 2 2 2 2 2 2" xfId="29839"/>
    <cellStyle name="Style 39 2 2 5 2 2 2 2 3" xfId="29840"/>
    <cellStyle name="Style 39 2 2 5 2 2 2 3" xfId="29841"/>
    <cellStyle name="Style 39 2 2 5 2 2 2 3 2" xfId="29842"/>
    <cellStyle name="Style 39 2 2 5 2 2 3" xfId="29843"/>
    <cellStyle name="Style 39 2 2 5 2 2 3 2" xfId="29844"/>
    <cellStyle name="Style 39 2 2 5 2 2 4" xfId="29845"/>
    <cellStyle name="Style 39 2 2 5 2 3" xfId="29846"/>
    <cellStyle name="Style 39 2 2 5 2 4" xfId="29847"/>
    <cellStyle name="Style 39 2 2 5 2 4 2" xfId="29848"/>
    <cellStyle name="Style 39 2 2 5 2 4 2 2" xfId="29849"/>
    <cellStyle name="Style 39 2 2 5 2 4 3" xfId="29850"/>
    <cellStyle name="Style 39 2 2 5 2 5" xfId="29851"/>
    <cellStyle name="Style 39 2 2 5 2 5 2" xfId="29852"/>
    <cellStyle name="Style 39 2 2 5 2 6" xfId="29853"/>
    <cellStyle name="Style 39 2 2 5 3" xfId="29854"/>
    <cellStyle name="Style 39 2 2 5 3 2" xfId="29855"/>
    <cellStyle name="Style 39 2 2 5 3 2 2" xfId="29856"/>
    <cellStyle name="Style 39 2 2 5 3 2 2 2" xfId="29857"/>
    <cellStyle name="Style 39 2 2 5 3 2 2 2 2" xfId="29858"/>
    <cellStyle name="Style 39 2 2 5 3 2 2 3" xfId="29859"/>
    <cellStyle name="Style 39 2 2 5 3 2 3" xfId="29860"/>
    <cellStyle name="Style 39 2 2 5 3 2 3 2" xfId="29861"/>
    <cellStyle name="Style 39 2 2 5 3 3" xfId="29862"/>
    <cellStyle name="Style 39 2 2 5 3 3 2" xfId="29863"/>
    <cellStyle name="Style 39 2 2 5 3 4" xfId="29864"/>
    <cellStyle name="Style 39 2 2 5 4" xfId="29865"/>
    <cellStyle name="Style 39 2 2 5 4 2" xfId="29866"/>
    <cellStyle name="Style 39 2 2 5 4 2 2" xfId="29867"/>
    <cellStyle name="Style 39 2 2 5 4 2 2 2" xfId="29868"/>
    <cellStyle name="Style 39 2 2 5 4 2 3" xfId="29869"/>
    <cellStyle name="Style 39 2 2 5 4 3" xfId="29870"/>
    <cellStyle name="Style 39 2 2 5 4 3 2" xfId="29871"/>
    <cellStyle name="Style 39 2 2 5 5" xfId="29872"/>
    <cellStyle name="Style 39 2 2 5 5 2" xfId="29873"/>
    <cellStyle name="Style 39 2 2 5 6" xfId="29874"/>
    <cellStyle name="Style 39 2 2 6" xfId="29875"/>
    <cellStyle name="Style 39 2 2 6 2" xfId="29876"/>
    <cellStyle name="Style 39 2 2 7" xfId="29877"/>
    <cellStyle name="Style 39 2 2 8" xfId="29878"/>
    <cellStyle name="Style 39 2 2 8 2" xfId="29879"/>
    <cellStyle name="Style 39 2 2 8 2 2" xfId="29880"/>
    <cellStyle name="Style 39 2 2 8 2 2 2" xfId="29881"/>
    <cellStyle name="Style 39 2 2 8 2 3" xfId="29882"/>
    <cellStyle name="Style 39 2 2 8 3" xfId="29883"/>
    <cellStyle name="Style 39 2 2 8 3 2" xfId="29884"/>
    <cellStyle name="Style 39 2 2 9" xfId="29885"/>
    <cellStyle name="Style 39 2 3" xfId="29886"/>
    <cellStyle name="Style 39 2 4" xfId="29887"/>
    <cellStyle name="Style 39 2 5" xfId="29888"/>
    <cellStyle name="Style 39 2 6" xfId="29889"/>
    <cellStyle name="Style 39 2 6 2" xfId="29890"/>
    <cellStyle name="Style 39 3" xfId="29891"/>
    <cellStyle name="Style 39 3 2" xfId="29892"/>
    <cellStyle name="Style 39 3 3" xfId="29893"/>
    <cellStyle name="Style 39 3 3 2" xfId="29894"/>
    <cellStyle name="Style 39 3 4" xfId="29895"/>
    <cellStyle name="Style 39 3 5" xfId="29896"/>
    <cellStyle name="Style 39 3 6" xfId="29897"/>
    <cellStyle name="Style 39 3 7" xfId="29898"/>
    <cellStyle name="Style 39 3 8" xfId="29899"/>
    <cellStyle name="Style 40" xfId="29900"/>
    <cellStyle name="Style 40 2" xfId="29901"/>
    <cellStyle name="Style 40 2 2" xfId="29902"/>
    <cellStyle name="Style 40 2 2 2" xfId="29903"/>
    <cellStyle name="Style 40 2 2 2 2" xfId="29904"/>
    <cellStyle name="Style 40 2 2 2 2 2" xfId="29905"/>
    <cellStyle name="Style 40 2 2 2 2 3" xfId="29906"/>
    <cellStyle name="Style 40 2 2 2 2 4" xfId="29907"/>
    <cellStyle name="Style 40 2 2 2 3" xfId="29908"/>
    <cellStyle name="Style 40 2 2 2 4" xfId="29909"/>
    <cellStyle name="Style 40 2 2 2 5" xfId="29910"/>
    <cellStyle name="Style 40 2 2 2 6" xfId="29911"/>
    <cellStyle name="Style 40 2 2 2 7" xfId="29912"/>
    <cellStyle name="Style 40 2 2 3" xfId="29913"/>
    <cellStyle name="Style 40 2 2 3 2" xfId="29914"/>
    <cellStyle name="Style 40 2 2 4" xfId="29915"/>
    <cellStyle name="Style 40 2 2 4 2" xfId="29916"/>
    <cellStyle name="Style 40 2 2 5" xfId="29917"/>
    <cellStyle name="Style 40 2 2 5 2" xfId="29918"/>
    <cellStyle name="Style 40 2 2 5 2 2" xfId="29919"/>
    <cellStyle name="Style 40 2 2 5 2 2 2" xfId="29920"/>
    <cellStyle name="Style 40 2 2 5 2 2 2 2" xfId="29921"/>
    <cellStyle name="Style 40 2 2 5 2 2 2 2 2" xfId="29922"/>
    <cellStyle name="Style 40 2 2 5 2 2 2 2 2 2" xfId="29923"/>
    <cellStyle name="Style 40 2 2 5 2 2 2 2 3" xfId="29924"/>
    <cellStyle name="Style 40 2 2 5 2 2 2 3" xfId="29925"/>
    <cellStyle name="Style 40 2 2 5 2 2 2 3 2" xfId="29926"/>
    <cellStyle name="Style 40 2 2 5 2 2 3" xfId="29927"/>
    <cellStyle name="Style 40 2 2 5 2 2 3 2" xfId="29928"/>
    <cellStyle name="Style 40 2 2 5 2 2 4" xfId="29929"/>
    <cellStyle name="Style 40 2 2 5 2 3" xfId="29930"/>
    <cellStyle name="Style 40 2 2 5 2 4" xfId="29931"/>
    <cellStyle name="Style 40 2 2 5 2 4 2" xfId="29932"/>
    <cellStyle name="Style 40 2 2 5 2 4 2 2" xfId="29933"/>
    <cellStyle name="Style 40 2 2 5 2 4 3" xfId="29934"/>
    <cellStyle name="Style 40 2 2 5 2 5" xfId="29935"/>
    <cellStyle name="Style 40 2 2 5 2 5 2" xfId="29936"/>
    <cellStyle name="Style 40 2 2 5 2 6" xfId="29937"/>
    <cellStyle name="Style 40 2 2 5 3" xfId="29938"/>
    <cellStyle name="Style 40 2 2 5 3 2" xfId="29939"/>
    <cellStyle name="Style 40 2 2 5 3 2 2" xfId="29940"/>
    <cellStyle name="Style 40 2 2 5 3 2 2 2" xfId="29941"/>
    <cellStyle name="Style 40 2 2 5 3 2 2 2 2" xfId="29942"/>
    <cellStyle name="Style 40 2 2 5 3 2 2 3" xfId="29943"/>
    <cellStyle name="Style 40 2 2 5 3 2 3" xfId="29944"/>
    <cellStyle name="Style 40 2 2 5 3 2 3 2" xfId="29945"/>
    <cellStyle name="Style 40 2 2 5 3 3" xfId="29946"/>
    <cellStyle name="Style 40 2 2 5 3 3 2" xfId="29947"/>
    <cellStyle name="Style 40 2 2 5 3 4" xfId="29948"/>
    <cellStyle name="Style 40 2 2 5 4" xfId="29949"/>
    <cellStyle name="Style 40 2 2 5 4 2" xfId="29950"/>
    <cellStyle name="Style 40 2 2 5 4 2 2" xfId="29951"/>
    <cellStyle name="Style 40 2 2 5 4 2 2 2" xfId="29952"/>
    <cellStyle name="Style 40 2 2 5 4 2 3" xfId="29953"/>
    <cellStyle name="Style 40 2 2 5 4 3" xfId="29954"/>
    <cellStyle name="Style 40 2 2 5 4 3 2" xfId="29955"/>
    <cellStyle name="Style 40 2 2 5 5" xfId="29956"/>
    <cellStyle name="Style 40 2 2 5 5 2" xfId="29957"/>
    <cellStyle name="Style 40 2 2 5 6" xfId="29958"/>
    <cellStyle name="Style 40 2 2 6" xfId="29959"/>
    <cellStyle name="Style 40 2 2 6 2" xfId="29960"/>
    <cellStyle name="Style 40 2 2 7" xfId="29961"/>
    <cellStyle name="Style 40 2 2 8" xfId="29962"/>
    <cellStyle name="Style 40 2 2 8 2" xfId="29963"/>
    <cellStyle name="Style 40 2 2 8 2 2" xfId="29964"/>
    <cellStyle name="Style 40 2 2 8 2 2 2" xfId="29965"/>
    <cellStyle name="Style 40 2 2 8 2 3" xfId="29966"/>
    <cellStyle name="Style 40 2 2 8 3" xfId="29967"/>
    <cellStyle name="Style 40 2 2 8 3 2" xfId="29968"/>
    <cellStyle name="Style 40 2 2 9" xfId="29969"/>
    <cellStyle name="Style 40 2 3" xfId="29970"/>
    <cellStyle name="Style 40 2 4" xfId="29971"/>
    <cellStyle name="Style 40 2 5" xfId="29972"/>
    <cellStyle name="Style 40 2 6" xfId="29973"/>
    <cellStyle name="Style 40 2 6 2" xfId="29974"/>
    <cellStyle name="Style 40 3" xfId="29975"/>
    <cellStyle name="Style 40 3 2" xfId="29976"/>
    <cellStyle name="Style 40 3 3" xfId="29977"/>
    <cellStyle name="Style 40 3 3 2" xfId="29978"/>
    <cellStyle name="Style 40 3 4" xfId="29979"/>
    <cellStyle name="Style 40 3 5" xfId="29980"/>
    <cellStyle name="Style 40 3 6" xfId="29981"/>
    <cellStyle name="Style 40 3 7" xfId="29982"/>
    <cellStyle name="Style 40 3 8" xfId="29983"/>
    <cellStyle name="Style 41" xfId="29984"/>
    <cellStyle name="Style 41 2" xfId="29985"/>
    <cellStyle name="Style 41 2 2" xfId="29986"/>
    <cellStyle name="Style 41 2 2 10" xfId="29987"/>
    <cellStyle name="Style 41 2 2 2" xfId="29988"/>
    <cellStyle name="Style 41 2 2 2 2" xfId="29989"/>
    <cellStyle name="Style 41 2 2 2 2 2" xfId="29990"/>
    <cellStyle name="Style 41 2 2 2 2 3" xfId="29991"/>
    <cellStyle name="Style 41 2 2 2 2 4" xfId="29992"/>
    <cellStyle name="Style 41 2 2 2 3" xfId="29993"/>
    <cellStyle name="Style 41 2 2 2 3 2" xfId="29994"/>
    <cellStyle name="Style 41 2 2 2 4" xfId="29995"/>
    <cellStyle name="Style 41 2 2 2 4 2" xfId="29996"/>
    <cellStyle name="Style 41 2 2 2 5" xfId="29997"/>
    <cellStyle name="Style 41 2 2 2 5 2" xfId="29998"/>
    <cellStyle name="Style 41 2 2 2 6" xfId="29999"/>
    <cellStyle name="Style 41 2 2 2 7" xfId="30000"/>
    <cellStyle name="Style 41 2 2 3" xfId="30001"/>
    <cellStyle name="Style 41 2 2 3 2" xfId="30002"/>
    <cellStyle name="Style 41 2 2 4" xfId="30003"/>
    <cellStyle name="Style 41 2 2 4 2" xfId="30004"/>
    <cellStyle name="Style 41 2 2 5" xfId="30005"/>
    <cellStyle name="Style 41 2 2 5 2" xfId="30006"/>
    <cellStyle name="Style 41 2 2 5 2 2" xfId="30007"/>
    <cellStyle name="Style 41 2 2 5 2 2 2" xfId="30008"/>
    <cellStyle name="Style 41 2 2 5 2 2 2 2" xfId="30009"/>
    <cellStyle name="Style 41 2 2 5 2 2 2 2 2" xfId="30010"/>
    <cellStyle name="Style 41 2 2 5 2 2 2 2 2 2" xfId="30011"/>
    <cellStyle name="Style 41 2 2 5 2 2 2 2 3" xfId="30012"/>
    <cellStyle name="Style 41 2 2 5 2 2 2 3" xfId="30013"/>
    <cellStyle name="Style 41 2 2 5 2 2 2 3 2" xfId="30014"/>
    <cellStyle name="Style 41 2 2 5 2 2 3" xfId="30015"/>
    <cellStyle name="Style 41 2 2 5 2 2 3 2" xfId="30016"/>
    <cellStyle name="Style 41 2 2 5 2 2 4" xfId="30017"/>
    <cellStyle name="Style 41 2 2 5 2 3" xfId="30018"/>
    <cellStyle name="Style 41 2 2 5 2 4" xfId="30019"/>
    <cellStyle name="Style 41 2 2 5 2 4 2" xfId="30020"/>
    <cellStyle name="Style 41 2 2 5 2 4 2 2" xfId="30021"/>
    <cellStyle name="Style 41 2 2 5 2 4 3" xfId="30022"/>
    <cellStyle name="Style 41 2 2 5 2 5" xfId="30023"/>
    <cellStyle name="Style 41 2 2 5 2 5 2" xfId="30024"/>
    <cellStyle name="Style 41 2 2 5 2 6" xfId="30025"/>
    <cellStyle name="Style 41 2 2 5 3" xfId="30026"/>
    <cellStyle name="Style 41 2 2 5 3 2" xfId="30027"/>
    <cellStyle name="Style 41 2 2 5 3 2 2" xfId="30028"/>
    <cellStyle name="Style 41 2 2 5 3 2 2 2" xfId="30029"/>
    <cellStyle name="Style 41 2 2 5 3 2 2 2 2" xfId="30030"/>
    <cellStyle name="Style 41 2 2 5 3 2 2 3" xfId="30031"/>
    <cellStyle name="Style 41 2 2 5 3 2 3" xfId="30032"/>
    <cellStyle name="Style 41 2 2 5 3 2 3 2" xfId="30033"/>
    <cellStyle name="Style 41 2 2 5 3 3" xfId="30034"/>
    <cellStyle name="Style 41 2 2 5 3 3 2" xfId="30035"/>
    <cellStyle name="Style 41 2 2 5 3 4" xfId="30036"/>
    <cellStyle name="Style 41 2 2 5 4" xfId="30037"/>
    <cellStyle name="Style 41 2 2 5 4 2" xfId="30038"/>
    <cellStyle name="Style 41 2 2 5 4 2 2" xfId="30039"/>
    <cellStyle name="Style 41 2 2 5 4 2 2 2" xfId="30040"/>
    <cellStyle name="Style 41 2 2 5 4 2 3" xfId="30041"/>
    <cellStyle name="Style 41 2 2 5 4 3" xfId="30042"/>
    <cellStyle name="Style 41 2 2 5 4 3 2" xfId="30043"/>
    <cellStyle name="Style 41 2 2 5 5" xfId="30044"/>
    <cellStyle name="Style 41 2 2 5 5 2" xfId="30045"/>
    <cellStyle name="Style 41 2 2 5 6" xfId="30046"/>
    <cellStyle name="Style 41 2 2 6" xfId="30047"/>
    <cellStyle name="Style 41 2 2 6 2" xfId="30048"/>
    <cellStyle name="Style 41 2 2 7" xfId="30049"/>
    <cellStyle name="Style 41 2 2 8" xfId="30050"/>
    <cellStyle name="Style 41 2 2 9" xfId="30051"/>
    <cellStyle name="Style 41 2 2 9 2" xfId="30052"/>
    <cellStyle name="Style 41 2 2 9 2 2" xfId="30053"/>
    <cellStyle name="Style 41 2 2 9 2 2 2" xfId="30054"/>
    <cellStyle name="Style 41 2 2 9 2 3" xfId="30055"/>
    <cellStyle name="Style 41 2 2 9 3" xfId="30056"/>
    <cellStyle name="Style 41 2 2 9 3 2" xfId="30057"/>
    <cellStyle name="Style 41 2 3" xfId="30058"/>
    <cellStyle name="Style 41 2 3 2" xfId="30059"/>
    <cellStyle name="Style 41 2 4" xfId="30060"/>
    <cellStyle name="Style 41 2 4 2" xfId="30061"/>
    <cellStyle name="Style 41 2 5" xfId="30062"/>
    <cellStyle name="Style 41 2 5 2" xfId="30063"/>
    <cellStyle name="Style 41 2 6" xfId="30064"/>
    <cellStyle name="Style 41 2 6 2" xfId="30065"/>
    <cellStyle name="Style 41 3" xfId="30066"/>
    <cellStyle name="Style 41 3 2" xfId="30067"/>
    <cellStyle name="Style 41 3 3" xfId="30068"/>
    <cellStyle name="Style 41 3 3 2" xfId="30069"/>
    <cellStyle name="Style 41 3 4" xfId="30070"/>
    <cellStyle name="Style 41 3 5" xfId="30071"/>
    <cellStyle name="Style 41 3 6" xfId="30072"/>
    <cellStyle name="Style 41 3 7" xfId="30073"/>
    <cellStyle name="Style 41 3 8" xfId="30074"/>
    <cellStyle name="Style 42" xfId="13"/>
    <cellStyle name="Style 42 2" xfId="30076"/>
    <cellStyle name="Style 42 2 2" xfId="30077"/>
    <cellStyle name="Style 42 2 2 2" xfId="30078"/>
    <cellStyle name="Style 42 2 2 2 2" xfId="30079"/>
    <cellStyle name="Style 42 2 2 2 2 2" xfId="30080"/>
    <cellStyle name="Style 42 2 2 2 2 3" xfId="30081"/>
    <cellStyle name="Style 42 2 2 2 2 4" xfId="30082"/>
    <cellStyle name="Style 42 2 2 2 3" xfId="30083"/>
    <cellStyle name="Style 42 2 2 2 4" xfId="30084"/>
    <cellStyle name="Style 42 2 2 2 5" xfId="30085"/>
    <cellStyle name="Style 42 2 2 2 6" xfId="30086"/>
    <cellStyle name="Style 42 2 2 2 7" xfId="30087"/>
    <cellStyle name="Style 42 2 2 3" xfId="30088"/>
    <cellStyle name="Style 42 2 2 3 2" xfId="30089"/>
    <cellStyle name="Style 42 2 2 4" xfId="30090"/>
    <cellStyle name="Style 42 2 2 4 2" xfId="30091"/>
    <cellStyle name="Style 42 2 2 5" xfId="30092"/>
    <cellStyle name="Style 42 2 2 5 2" xfId="30093"/>
    <cellStyle name="Style 42 2 2 5 2 2" xfId="30094"/>
    <cellStyle name="Style 42 2 2 5 2 2 2" xfId="30095"/>
    <cellStyle name="Style 42 2 2 5 2 2 2 2" xfId="30096"/>
    <cellStyle name="Style 42 2 2 5 2 2 2 2 2" xfId="30097"/>
    <cellStyle name="Style 42 2 2 5 2 2 2 2 2 2" xfId="30098"/>
    <cellStyle name="Style 42 2 2 5 2 2 2 2 3" xfId="30099"/>
    <cellStyle name="Style 42 2 2 5 2 2 2 3" xfId="30100"/>
    <cellStyle name="Style 42 2 2 5 2 2 2 3 2" xfId="30101"/>
    <cellStyle name="Style 42 2 2 5 2 2 3" xfId="30102"/>
    <cellStyle name="Style 42 2 2 5 2 2 3 2" xfId="30103"/>
    <cellStyle name="Style 42 2 2 5 2 2 4" xfId="30104"/>
    <cellStyle name="Style 42 2 2 5 2 3" xfId="30105"/>
    <cellStyle name="Style 42 2 2 5 2 4" xfId="30106"/>
    <cellStyle name="Style 42 2 2 5 2 4 2" xfId="30107"/>
    <cellStyle name="Style 42 2 2 5 2 4 2 2" xfId="30108"/>
    <cellStyle name="Style 42 2 2 5 2 4 3" xfId="30109"/>
    <cellStyle name="Style 42 2 2 5 2 5" xfId="30110"/>
    <cellStyle name="Style 42 2 2 5 2 5 2" xfId="30111"/>
    <cellStyle name="Style 42 2 2 5 2 6" xfId="30112"/>
    <cellStyle name="Style 42 2 2 5 3" xfId="30113"/>
    <cellStyle name="Style 42 2 2 5 3 2" xfId="30114"/>
    <cellStyle name="Style 42 2 2 5 3 2 2" xfId="30115"/>
    <cellStyle name="Style 42 2 2 5 3 2 2 2" xfId="30116"/>
    <cellStyle name="Style 42 2 2 5 3 2 2 2 2" xfId="30117"/>
    <cellStyle name="Style 42 2 2 5 3 2 2 3" xfId="30118"/>
    <cellStyle name="Style 42 2 2 5 3 2 3" xfId="30119"/>
    <cellStyle name="Style 42 2 2 5 3 2 3 2" xfId="30120"/>
    <cellStyle name="Style 42 2 2 5 3 3" xfId="30121"/>
    <cellStyle name="Style 42 2 2 5 3 3 2" xfId="30122"/>
    <cellStyle name="Style 42 2 2 5 3 4" xfId="30123"/>
    <cellStyle name="Style 42 2 2 5 4" xfId="30124"/>
    <cellStyle name="Style 42 2 2 5 4 2" xfId="30125"/>
    <cellStyle name="Style 42 2 2 5 4 2 2" xfId="30126"/>
    <cellStyle name="Style 42 2 2 5 4 2 2 2" xfId="30127"/>
    <cellStyle name="Style 42 2 2 5 4 2 3" xfId="30128"/>
    <cellStyle name="Style 42 2 2 5 4 3" xfId="30129"/>
    <cellStyle name="Style 42 2 2 5 4 3 2" xfId="30130"/>
    <cellStyle name="Style 42 2 2 5 5" xfId="30131"/>
    <cellStyle name="Style 42 2 2 5 5 2" xfId="30132"/>
    <cellStyle name="Style 42 2 2 5 6" xfId="30133"/>
    <cellStyle name="Style 42 2 2 6" xfId="30134"/>
    <cellStyle name="Style 42 2 2 6 2" xfId="30135"/>
    <cellStyle name="Style 42 2 2 7" xfId="30136"/>
    <cellStyle name="Style 42 2 2 8" xfId="30137"/>
    <cellStyle name="Style 42 2 2 8 2" xfId="30138"/>
    <cellStyle name="Style 42 2 2 8 2 2" xfId="30139"/>
    <cellStyle name="Style 42 2 2 8 2 2 2" xfId="30140"/>
    <cellStyle name="Style 42 2 2 8 2 3" xfId="30141"/>
    <cellStyle name="Style 42 2 2 8 3" xfId="30142"/>
    <cellStyle name="Style 42 2 2 8 3 2" xfId="30143"/>
    <cellStyle name="Style 42 2 2 9" xfId="30144"/>
    <cellStyle name="Style 42 2 3" xfId="30145"/>
    <cellStyle name="Style 42 2 4" xfId="30146"/>
    <cellStyle name="Style 42 2 5" xfId="30147"/>
    <cellStyle name="Style 42 2 6" xfId="30148"/>
    <cellStyle name="Style 42 2 6 2" xfId="30149"/>
    <cellStyle name="Style 42 3" xfId="30150"/>
    <cellStyle name="Style 42 3 2" xfId="30151"/>
    <cellStyle name="Style 42 3 3" xfId="30152"/>
    <cellStyle name="Style 42 3 3 2" xfId="30153"/>
    <cellStyle name="Style 42 3 4" xfId="30154"/>
    <cellStyle name="Style 42 3 5" xfId="30155"/>
    <cellStyle name="Style 42 3 6" xfId="30156"/>
    <cellStyle name="Style 42 3 7" xfId="30157"/>
    <cellStyle name="Style 42 3 8" xfId="30158"/>
    <cellStyle name="Style 42 4" xfId="30075"/>
    <cellStyle name="Style 43" xfId="30159"/>
    <cellStyle name="Style 43 2" xfId="30160"/>
    <cellStyle name="Style 43 2 2" xfId="30161"/>
    <cellStyle name="Style 43 2 2 2" xfId="30162"/>
    <cellStyle name="Style 43 2 2 2 2" xfId="30163"/>
    <cellStyle name="Style 43 2 2 2 2 2" xfId="30164"/>
    <cellStyle name="Style 43 2 2 2 2 3" xfId="30165"/>
    <cellStyle name="Style 43 2 2 2 2 4" xfId="30166"/>
    <cellStyle name="Style 43 2 2 2 3" xfId="30167"/>
    <cellStyle name="Style 43 2 2 2 4" xfId="30168"/>
    <cellStyle name="Style 43 2 2 2 5" xfId="30169"/>
    <cellStyle name="Style 43 2 2 2 6" xfId="30170"/>
    <cellStyle name="Style 43 2 2 2 7" xfId="30171"/>
    <cellStyle name="Style 43 2 2 3" xfId="30172"/>
    <cellStyle name="Style 43 2 2 3 2" xfId="30173"/>
    <cellStyle name="Style 43 2 2 4" xfId="30174"/>
    <cellStyle name="Style 43 2 2 4 2" xfId="30175"/>
    <cellStyle name="Style 43 2 2 5" xfId="30176"/>
    <cellStyle name="Style 43 2 2 5 2" xfId="30177"/>
    <cellStyle name="Style 43 2 2 5 2 2" xfId="30178"/>
    <cellStyle name="Style 43 2 2 5 2 2 2" xfId="30179"/>
    <cellStyle name="Style 43 2 2 5 2 2 2 2" xfId="30180"/>
    <cellStyle name="Style 43 2 2 5 2 2 2 2 2" xfId="30181"/>
    <cellStyle name="Style 43 2 2 5 2 2 2 2 2 2" xfId="30182"/>
    <cellStyle name="Style 43 2 2 5 2 2 2 2 3" xfId="30183"/>
    <cellStyle name="Style 43 2 2 5 2 2 2 3" xfId="30184"/>
    <cellStyle name="Style 43 2 2 5 2 2 2 3 2" xfId="30185"/>
    <cellStyle name="Style 43 2 2 5 2 2 3" xfId="30186"/>
    <cellStyle name="Style 43 2 2 5 2 2 3 2" xfId="30187"/>
    <cellStyle name="Style 43 2 2 5 2 2 4" xfId="30188"/>
    <cellStyle name="Style 43 2 2 5 2 3" xfId="30189"/>
    <cellStyle name="Style 43 2 2 5 2 4" xfId="30190"/>
    <cellStyle name="Style 43 2 2 5 2 4 2" xfId="30191"/>
    <cellStyle name="Style 43 2 2 5 2 4 2 2" xfId="30192"/>
    <cellStyle name="Style 43 2 2 5 2 4 3" xfId="30193"/>
    <cellStyle name="Style 43 2 2 5 2 5" xfId="30194"/>
    <cellStyle name="Style 43 2 2 5 2 5 2" xfId="30195"/>
    <cellStyle name="Style 43 2 2 5 2 6" xfId="30196"/>
    <cellStyle name="Style 43 2 2 5 3" xfId="30197"/>
    <cellStyle name="Style 43 2 2 5 3 2" xfId="30198"/>
    <cellStyle name="Style 43 2 2 5 3 2 2" xfId="30199"/>
    <cellStyle name="Style 43 2 2 5 3 2 2 2" xfId="30200"/>
    <cellStyle name="Style 43 2 2 5 3 2 2 2 2" xfId="30201"/>
    <cellStyle name="Style 43 2 2 5 3 2 2 3" xfId="30202"/>
    <cellStyle name="Style 43 2 2 5 3 2 3" xfId="30203"/>
    <cellStyle name="Style 43 2 2 5 3 2 3 2" xfId="30204"/>
    <cellStyle name="Style 43 2 2 5 3 3" xfId="30205"/>
    <cellStyle name="Style 43 2 2 5 3 3 2" xfId="30206"/>
    <cellStyle name="Style 43 2 2 5 3 4" xfId="30207"/>
    <cellStyle name="Style 43 2 2 5 4" xfId="30208"/>
    <cellStyle name="Style 43 2 2 5 4 2" xfId="30209"/>
    <cellStyle name="Style 43 2 2 5 4 2 2" xfId="30210"/>
    <cellStyle name="Style 43 2 2 5 4 2 2 2" xfId="30211"/>
    <cellStyle name="Style 43 2 2 5 4 2 3" xfId="30212"/>
    <cellStyle name="Style 43 2 2 5 4 3" xfId="30213"/>
    <cellStyle name="Style 43 2 2 5 4 3 2" xfId="30214"/>
    <cellStyle name="Style 43 2 2 5 5" xfId="30215"/>
    <cellStyle name="Style 43 2 2 5 5 2" xfId="30216"/>
    <cellStyle name="Style 43 2 2 5 6" xfId="30217"/>
    <cellStyle name="Style 43 2 2 6" xfId="30218"/>
    <cellStyle name="Style 43 2 2 6 2" xfId="30219"/>
    <cellStyle name="Style 43 2 2 7" xfId="30220"/>
    <cellStyle name="Style 43 2 2 8" xfId="30221"/>
    <cellStyle name="Style 43 2 2 8 2" xfId="30222"/>
    <cellStyle name="Style 43 2 2 8 2 2" xfId="30223"/>
    <cellStyle name="Style 43 2 2 8 2 2 2" xfId="30224"/>
    <cellStyle name="Style 43 2 2 8 2 3" xfId="30225"/>
    <cellStyle name="Style 43 2 2 8 3" xfId="30226"/>
    <cellStyle name="Style 43 2 2 8 3 2" xfId="30227"/>
    <cellStyle name="Style 43 2 2 9" xfId="30228"/>
    <cellStyle name="Style 43 2 3" xfId="30229"/>
    <cellStyle name="Style 43 2 4" xfId="30230"/>
    <cellStyle name="Style 43 2 5" xfId="30231"/>
    <cellStyle name="Style 43 2 6" xfId="30232"/>
    <cellStyle name="Style 43 2 6 2" xfId="30233"/>
    <cellStyle name="Style 43 3" xfId="30234"/>
    <cellStyle name="Style 43 3 2" xfId="30235"/>
    <cellStyle name="Style 43 3 3" xfId="30236"/>
    <cellStyle name="Style 43 3 3 2" xfId="30237"/>
    <cellStyle name="Style 43 3 4" xfId="30238"/>
    <cellStyle name="Style 43 3 5" xfId="30239"/>
    <cellStyle name="Style 43 3 6" xfId="30240"/>
    <cellStyle name="Style 43 3 7" xfId="30241"/>
    <cellStyle name="Style 43 3 8" xfId="30242"/>
    <cellStyle name="Style 44" xfId="14"/>
    <cellStyle name="Style 44 2" xfId="30244"/>
    <cellStyle name="Style 44 2 2" xfId="30245"/>
    <cellStyle name="Style 44 2 2 10" xfId="30246"/>
    <cellStyle name="Style 44 2 2 2" xfId="30247"/>
    <cellStyle name="Style 44 2 2 2 2" xfId="30248"/>
    <cellStyle name="Style 44 2 2 2 2 2" xfId="30249"/>
    <cellStyle name="Style 44 2 2 2 2 3" xfId="30250"/>
    <cellStyle name="Style 44 2 2 2 2 4" xfId="30251"/>
    <cellStyle name="Style 44 2 2 2 3" xfId="30252"/>
    <cellStyle name="Style 44 2 2 2 3 2" xfId="30253"/>
    <cellStyle name="Style 44 2 2 2 4" xfId="30254"/>
    <cellStyle name="Style 44 2 2 2 4 2" xfId="30255"/>
    <cellStyle name="Style 44 2 2 2 5" xfId="30256"/>
    <cellStyle name="Style 44 2 2 2 5 2" xfId="30257"/>
    <cellStyle name="Style 44 2 2 2 6" xfId="30258"/>
    <cellStyle name="Style 44 2 2 2 7" xfId="30259"/>
    <cellStyle name="Style 44 2 2 3" xfId="30260"/>
    <cellStyle name="Style 44 2 2 3 2" xfId="30261"/>
    <cellStyle name="Style 44 2 2 4" xfId="30262"/>
    <cellStyle name="Style 44 2 2 4 2" xfId="30263"/>
    <cellStyle name="Style 44 2 2 5" xfId="30264"/>
    <cellStyle name="Style 44 2 2 5 2" xfId="30265"/>
    <cellStyle name="Style 44 2 2 5 2 2" xfId="30266"/>
    <cellStyle name="Style 44 2 2 5 2 2 2" xfId="30267"/>
    <cellStyle name="Style 44 2 2 5 2 2 2 2" xfId="30268"/>
    <cellStyle name="Style 44 2 2 5 2 2 2 2 2" xfId="30269"/>
    <cellStyle name="Style 44 2 2 5 2 2 2 2 2 2" xfId="30270"/>
    <cellStyle name="Style 44 2 2 5 2 2 2 2 3" xfId="30271"/>
    <cellStyle name="Style 44 2 2 5 2 2 2 3" xfId="30272"/>
    <cellStyle name="Style 44 2 2 5 2 2 2 3 2" xfId="30273"/>
    <cellStyle name="Style 44 2 2 5 2 2 3" xfId="30274"/>
    <cellStyle name="Style 44 2 2 5 2 2 3 2" xfId="30275"/>
    <cellStyle name="Style 44 2 2 5 2 2 4" xfId="30276"/>
    <cellStyle name="Style 44 2 2 5 2 3" xfId="30277"/>
    <cellStyle name="Style 44 2 2 5 2 4" xfId="30278"/>
    <cellStyle name="Style 44 2 2 5 2 4 2" xfId="30279"/>
    <cellStyle name="Style 44 2 2 5 2 4 2 2" xfId="30280"/>
    <cellStyle name="Style 44 2 2 5 2 4 3" xfId="30281"/>
    <cellStyle name="Style 44 2 2 5 2 5" xfId="30282"/>
    <cellStyle name="Style 44 2 2 5 2 5 2" xfId="30283"/>
    <cellStyle name="Style 44 2 2 5 2 6" xfId="30284"/>
    <cellStyle name="Style 44 2 2 5 3" xfId="30285"/>
    <cellStyle name="Style 44 2 2 5 3 2" xfId="30286"/>
    <cellStyle name="Style 44 2 2 5 3 2 2" xfId="30287"/>
    <cellStyle name="Style 44 2 2 5 3 2 2 2" xfId="30288"/>
    <cellStyle name="Style 44 2 2 5 3 2 2 2 2" xfId="30289"/>
    <cellStyle name="Style 44 2 2 5 3 2 2 3" xfId="30290"/>
    <cellStyle name="Style 44 2 2 5 3 2 3" xfId="30291"/>
    <cellStyle name="Style 44 2 2 5 3 2 3 2" xfId="30292"/>
    <cellStyle name="Style 44 2 2 5 3 3" xfId="30293"/>
    <cellStyle name="Style 44 2 2 5 3 3 2" xfId="30294"/>
    <cellStyle name="Style 44 2 2 5 3 4" xfId="30295"/>
    <cellStyle name="Style 44 2 2 5 4" xfId="30296"/>
    <cellStyle name="Style 44 2 2 5 4 2" xfId="30297"/>
    <cellStyle name="Style 44 2 2 5 4 2 2" xfId="30298"/>
    <cellStyle name="Style 44 2 2 5 4 2 2 2" xfId="30299"/>
    <cellStyle name="Style 44 2 2 5 4 2 3" xfId="30300"/>
    <cellStyle name="Style 44 2 2 5 4 3" xfId="30301"/>
    <cellStyle name="Style 44 2 2 5 4 3 2" xfId="30302"/>
    <cellStyle name="Style 44 2 2 5 5" xfId="30303"/>
    <cellStyle name="Style 44 2 2 5 5 2" xfId="30304"/>
    <cellStyle name="Style 44 2 2 5 6" xfId="30305"/>
    <cellStyle name="Style 44 2 2 6" xfId="30306"/>
    <cellStyle name="Style 44 2 2 6 2" xfId="30307"/>
    <cellStyle name="Style 44 2 2 7" xfId="30308"/>
    <cellStyle name="Style 44 2 2 8" xfId="30309"/>
    <cellStyle name="Style 44 2 2 9" xfId="30310"/>
    <cellStyle name="Style 44 2 2 9 2" xfId="30311"/>
    <cellStyle name="Style 44 2 2 9 2 2" xfId="30312"/>
    <cellStyle name="Style 44 2 2 9 2 2 2" xfId="30313"/>
    <cellStyle name="Style 44 2 2 9 2 3" xfId="30314"/>
    <cellStyle name="Style 44 2 2 9 3" xfId="30315"/>
    <cellStyle name="Style 44 2 2 9 3 2" xfId="30316"/>
    <cellStyle name="Style 44 2 3" xfId="30317"/>
    <cellStyle name="Style 44 2 3 2" xfId="30318"/>
    <cellStyle name="Style 44 2 4" xfId="30319"/>
    <cellStyle name="Style 44 2 4 2" xfId="30320"/>
    <cellStyle name="Style 44 2 5" xfId="30321"/>
    <cellStyle name="Style 44 2 5 2" xfId="30322"/>
    <cellStyle name="Style 44 2 6" xfId="30323"/>
    <cellStyle name="Style 44 2 6 2" xfId="30324"/>
    <cellStyle name="Style 44 3" xfId="30325"/>
    <cellStyle name="Style 44 3 2" xfId="30326"/>
    <cellStyle name="Style 44 3 3" xfId="30327"/>
    <cellStyle name="Style 44 3 3 2" xfId="30328"/>
    <cellStyle name="Style 44 3 4" xfId="30329"/>
    <cellStyle name="Style 44 3 5" xfId="30330"/>
    <cellStyle name="Style 44 3 6" xfId="30331"/>
    <cellStyle name="Style 44 3 7" xfId="30332"/>
    <cellStyle name="Style 44 3 8" xfId="30333"/>
    <cellStyle name="Style 44 4" xfId="30243"/>
    <cellStyle name="Style 45" xfId="30334"/>
    <cellStyle name="Style 45 2" xfId="30335"/>
    <cellStyle name="Style 45 2 2" xfId="30336"/>
    <cellStyle name="Style 45 2 2 10" xfId="30337"/>
    <cellStyle name="Style 45 2 2 2" xfId="30338"/>
    <cellStyle name="Style 45 2 2 2 2" xfId="30339"/>
    <cellStyle name="Style 45 2 2 2 2 2" xfId="30340"/>
    <cellStyle name="Style 45 2 2 2 2 3" xfId="30341"/>
    <cellStyle name="Style 45 2 2 2 2 4" xfId="30342"/>
    <cellStyle name="Style 45 2 2 2 3" xfId="30343"/>
    <cellStyle name="Style 45 2 2 2 3 2" xfId="30344"/>
    <cellStyle name="Style 45 2 2 2 4" xfId="30345"/>
    <cellStyle name="Style 45 2 2 2 4 2" xfId="30346"/>
    <cellStyle name="Style 45 2 2 2 5" xfId="30347"/>
    <cellStyle name="Style 45 2 2 2 5 2" xfId="30348"/>
    <cellStyle name="Style 45 2 2 2 6" xfId="30349"/>
    <cellStyle name="Style 45 2 2 2 7" xfId="30350"/>
    <cellStyle name="Style 45 2 2 3" xfId="30351"/>
    <cellStyle name="Style 45 2 2 3 2" xfId="30352"/>
    <cellStyle name="Style 45 2 2 4" xfId="30353"/>
    <cellStyle name="Style 45 2 2 4 2" xfId="30354"/>
    <cellStyle name="Style 45 2 2 5" xfId="30355"/>
    <cellStyle name="Style 45 2 2 5 2" xfId="30356"/>
    <cellStyle name="Style 45 2 2 5 2 2" xfId="30357"/>
    <cellStyle name="Style 45 2 2 5 2 2 2" xfId="30358"/>
    <cellStyle name="Style 45 2 2 5 2 2 2 2" xfId="30359"/>
    <cellStyle name="Style 45 2 2 5 2 2 2 2 2" xfId="30360"/>
    <cellStyle name="Style 45 2 2 5 2 2 2 2 2 2" xfId="30361"/>
    <cellStyle name="Style 45 2 2 5 2 2 2 2 3" xfId="30362"/>
    <cellStyle name="Style 45 2 2 5 2 2 2 3" xfId="30363"/>
    <cellStyle name="Style 45 2 2 5 2 2 2 3 2" xfId="30364"/>
    <cellStyle name="Style 45 2 2 5 2 2 3" xfId="30365"/>
    <cellStyle name="Style 45 2 2 5 2 2 3 2" xfId="30366"/>
    <cellStyle name="Style 45 2 2 5 2 2 4" xfId="30367"/>
    <cellStyle name="Style 45 2 2 5 2 3" xfId="30368"/>
    <cellStyle name="Style 45 2 2 5 2 4" xfId="30369"/>
    <cellStyle name="Style 45 2 2 5 2 4 2" xfId="30370"/>
    <cellStyle name="Style 45 2 2 5 2 4 2 2" xfId="30371"/>
    <cellStyle name="Style 45 2 2 5 2 4 3" xfId="30372"/>
    <cellStyle name="Style 45 2 2 5 2 5" xfId="30373"/>
    <cellStyle name="Style 45 2 2 5 2 5 2" xfId="30374"/>
    <cellStyle name="Style 45 2 2 5 2 6" xfId="30375"/>
    <cellStyle name="Style 45 2 2 5 3" xfId="30376"/>
    <cellStyle name="Style 45 2 2 5 3 2" xfId="30377"/>
    <cellStyle name="Style 45 2 2 5 3 2 2" xfId="30378"/>
    <cellStyle name="Style 45 2 2 5 3 2 2 2" xfId="30379"/>
    <cellStyle name="Style 45 2 2 5 3 2 2 2 2" xfId="30380"/>
    <cellStyle name="Style 45 2 2 5 3 2 2 3" xfId="30381"/>
    <cellStyle name="Style 45 2 2 5 3 2 3" xfId="30382"/>
    <cellStyle name="Style 45 2 2 5 3 2 3 2" xfId="30383"/>
    <cellStyle name="Style 45 2 2 5 3 3" xfId="30384"/>
    <cellStyle name="Style 45 2 2 5 3 3 2" xfId="30385"/>
    <cellStyle name="Style 45 2 2 5 3 4" xfId="30386"/>
    <cellStyle name="Style 45 2 2 5 4" xfId="30387"/>
    <cellStyle name="Style 45 2 2 5 4 2" xfId="30388"/>
    <cellStyle name="Style 45 2 2 5 4 2 2" xfId="30389"/>
    <cellStyle name="Style 45 2 2 5 4 2 2 2" xfId="30390"/>
    <cellStyle name="Style 45 2 2 5 4 2 3" xfId="30391"/>
    <cellStyle name="Style 45 2 2 5 4 3" xfId="30392"/>
    <cellStyle name="Style 45 2 2 5 4 3 2" xfId="30393"/>
    <cellStyle name="Style 45 2 2 5 5" xfId="30394"/>
    <cellStyle name="Style 45 2 2 5 5 2" xfId="30395"/>
    <cellStyle name="Style 45 2 2 5 6" xfId="30396"/>
    <cellStyle name="Style 45 2 2 6" xfId="30397"/>
    <cellStyle name="Style 45 2 2 6 2" xfId="30398"/>
    <cellStyle name="Style 45 2 2 7" xfId="30399"/>
    <cellStyle name="Style 45 2 2 8" xfId="30400"/>
    <cellStyle name="Style 45 2 2 9" xfId="30401"/>
    <cellStyle name="Style 45 2 2 9 2" xfId="30402"/>
    <cellStyle name="Style 45 2 2 9 2 2" xfId="30403"/>
    <cellStyle name="Style 45 2 2 9 2 2 2" xfId="30404"/>
    <cellStyle name="Style 45 2 2 9 2 3" xfId="30405"/>
    <cellStyle name="Style 45 2 2 9 3" xfId="30406"/>
    <cellStyle name="Style 45 2 2 9 3 2" xfId="30407"/>
    <cellStyle name="Style 45 2 3" xfId="30408"/>
    <cellStyle name="Style 45 2 3 2" xfId="30409"/>
    <cellStyle name="Style 45 2 4" xfId="30410"/>
    <cellStyle name="Style 45 2 4 2" xfId="30411"/>
    <cellStyle name="Style 45 2 5" xfId="30412"/>
    <cellStyle name="Style 45 2 5 2" xfId="30413"/>
    <cellStyle name="Style 45 2 6" xfId="30414"/>
    <cellStyle name="Style 45 2 6 2" xfId="30415"/>
    <cellStyle name="Style 45 3" xfId="30416"/>
    <cellStyle name="Style 45 3 2" xfId="30417"/>
    <cellStyle name="Style 45 3 3" xfId="30418"/>
    <cellStyle name="Style 45 3 3 2" xfId="30419"/>
    <cellStyle name="Style 45 3 4" xfId="30420"/>
    <cellStyle name="Style 45 3 5" xfId="30421"/>
    <cellStyle name="Style 45 3 6" xfId="30422"/>
    <cellStyle name="Style 45 3 7" xfId="30423"/>
    <cellStyle name="Style 45 3 8" xfId="30424"/>
    <cellStyle name="Style 46" xfId="30425"/>
    <cellStyle name="Style 46 2" xfId="30426"/>
    <cellStyle name="Style 46 2 2" xfId="30427"/>
    <cellStyle name="Style 46 2 2 10" xfId="30428"/>
    <cellStyle name="Style 46 2 2 2" xfId="30429"/>
    <cellStyle name="Style 46 2 2 2 2" xfId="30430"/>
    <cellStyle name="Style 46 2 2 2 2 2" xfId="30431"/>
    <cellStyle name="Style 46 2 2 2 2 3" xfId="30432"/>
    <cellStyle name="Style 46 2 2 2 2 4" xfId="30433"/>
    <cellStyle name="Style 46 2 2 2 3" xfId="30434"/>
    <cellStyle name="Style 46 2 2 2 3 2" xfId="30435"/>
    <cellStyle name="Style 46 2 2 2 4" xfId="30436"/>
    <cellStyle name="Style 46 2 2 2 4 2" xfId="30437"/>
    <cellStyle name="Style 46 2 2 2 5" xfId="30438"/>
    <cellStyle name="Style 46 2 2 2 5 2" xfId="30439"/>
    <cellStyle name="Style 46 2 2 2 6" xfId="30440"/>
    <cellStyle name="Style 46 2 2 2 7" xfId="30441"/>
    <cellStyle name="Style 46 2 2 3" xfId="30442"/>
    <cellStyle name="Style 46 2 2 3 2" xfId="30443"/>
    <cellStyle name="Style 46 2 2 4" xfId="30444"/>
    <cellStyle name="Style 46 2 2 4 2" xfId="30445"/>
    <cellStyle name="Style 46 2 2 5" xfId="30446"/>
    <cellStyle name="Style 46 2 2 5 2" xfId="30447"/>
    <cellStyle name="Style 46 2 2 5 2 2" xfId="30448"/>
    <cellStyle name="Style 46 2 2 5 2 2 2" xfId="30449"/>
    <cellStyle name="Style 46 2 2 5 2 2 2 2" xfId="30450"/>
    <cellStyle name="Style 46 2 2 5 2 2 2 2 2" xfId="30451"/>
    <cellStyle name="Style 46 2 2 5 2 2 2 2 2 2" xfId="30452"/>
    <cellStyle name="Style 46 2 2 5 2 2 2 2 3" xfId="30453"/>
    <cellStyle name="Style 46 2 2 5 2 2 2 3" xfId="30454"/>
    <cellStyle name="Style 46 2 2 5 2 2 2 3 2" xfId="30455"/>
    <cellStyle name="Style 46 2 2 5 2 2 3" xfId="30456"/>
    <cellStyle name="Style 46 2 2 5 2 2 3 2" xfId="30457"/>
    <cellStyle name="Style 46 2 2 5 2 2 4" xfId="30458"/>
    <cellStyle name="Style 46 2 2 5 2 3" xfId="30459"/>
    <cellStyle name="Style 46 2 2 5 2 4" xfId="30460"/>
    <cellStyle name="Style 46 2 2 5 2 4 2" xfId="30461"/>
    <cellStyle name="Style 46 2 2 5 2 4 2 2" xfId="30462"/>
    <cellStyle name="Style 46 2 2 5 2 4 3" xfId="30463"/>
    <cellStyle name="Style 46 2 2 5 2 5" xfId="30464"/>
    <cellStyle name="Style 46 2 2 5 2 5 2" xfId="30465"/>
    <cellStyle name="Style 46 2 2 5 2 6" xfId="30466"/>
    <cellStyle name="Style 46 2 2 5 3" xfId="30467"/>
    <cellStyle name="Style 46 2 2 5 3 2" xfId="30468"/>
    <cellStyle name="Style 46 2 2 5 3 2 2" xfId="30469"/>
    <cellStyle name="Style 46 2 2 5 3 2 2 2" xfId="30470"/>
    <cellStyle name="Style 46 2 2 5 3 2 2 2 2" xfId="30471"/>
    <cellStyle name="Style 46 2 2 5 3 2 2 3" xfId="30472"/>
    <cellStyle name="Style 46 2 2 5 3 2 3" xfId="30473"/>
    <cellStyle name="Style 46 2 2 5 3 2 3 2" xfId="30474"/>
    <cellStyle name="Style 46 2 2 5 3 3" xfId="30475"/>
    <cellStyle name="Style 46 2 2 5 3 3 2" xfId="30476"/>
    <cellStyle name="Style 46 2 2 5 3 4" xfId="30477"/>
    <cellStyle name="Style 46 2 2 5 4" xfId="30478"/>
    <cellStyle name="Style 46 2 2 5 4 2" xfId="30479"/>
    <cellStyle name="Style 46 2 2 5 4 2 2" xfId="30480"/>
    <cellStyle name="Style 46 2 2 5 4 2 2 2" xfId="30481"/>
    <cellStyle name="Style 46 2 2 5 4 2 3" xfId="30482"/>
    <cellStyle name="Style 46 2 2 5 4 3" xfId="30483"/>
    <cellStyle name="Style 46 2 2 5 4 3 2" xfId="30484"/>
    <cellStyle name="Style 46 2 2 5 5" xfId="30485"/>
    <cellStyle name="Style 46 2 2 5 5 2" xfId="30486"/>
    <cellStyle name="Style 46 2 2 5 6" xfId="30487"/>
    <cellStyle name="Style 46 2 2 6" xfId="30488"/>
    <cellStyle name="Style 46 2 2 6 2" xfId="30489"/>
    <cellStyle name="Style 46 2 2 7" xfId="30490"/>
    <cellStyle name="Style 46 2 2 8" xfId="30491"/>
    <cellStyle name="Style 46 2 2 9" xfId="30492"/>
    <cellStyle name="Style 46 2 2 9 2" xfId="30493"/>
    <cellStyle name="Style 46 2 2 9 2 2" xfId="30494"/>
    <cellStyle name="Style 46 2 2 9 2 2 2" xfId="30495"/>
    <cellStyle name="Style 46 2 2 9 2 3" xfId="30496"/>
    <cellStyle name="Style 46 2 2 9 3" xfId="30497"/>
    <cellStyle name="Style 46 2 2 9 3 2" xfId="30498"/>
    <cellStyle name="Style 46 2 3" xfId="30499"/>
    <cellStyle name="Style 46 2 3 2" xfId="30500"/>
    <cellStyle name="Style 46 2 4" xfId="30501"/>
    <cellStyle name="Style 46 2 4 2" xfId="30502"/>
    <cellStyle name="Style 46 2 5" xfId="30503"/>
    <cellStyle name="Style 46 2 5 2" xfId="30504"/>
    <cellStyle name="Style 46 2 6" xfId="30505"/>
    <cellStyle name="Style 46 2 6 2" xfId="30506"/>
    <cellStyle name="Style 46 3" xfId="30507"/>
    <cellStyle name="Style 46 3 2" xfId="30508"/>
    <cellStyle name="Style 46 3 3" xfId="30509"/>
    <cellStyle name="Style 46 3 3 2" xfId="30510"/>
    <cellStyle name="Style 46 3 4" xfId="30511"/>
    <cellStyle name="Style 46 3 5" xfId="30512"/>
    <cellStyle name="Style 46 3 6" xfId="30513"/>
    <cellStyle name="Style 46 3 7" xfId="30514"/>
    <cellStyle name="Style 46 3 8" xfId="30515"/>
    <cellStyle name="Style 47" xfId="30516"/>
    <cellStyle name="Style 47 2" xfId="30517"/>
    <cellStyle name="Style 47 2 2" xfId="30518"/>
    <cellStyle name="Style 47 2 2 10" xfId="30519"/>
    <cellStyle name="Style 47 2 2 2" xfId="30520"/>
    <cellStyle name="Style 47 2 2 2 2" xfId="30521"/>
    <cellStyle name="Style 47 2 2 2 2 2" xfId="30522"/>
    <cellStyle name="Style 47 2 2 2 2 3" xfId="30523"/>
    <cellStyle name="Style 47 2 2 2 2 4" xfId="30524"/>
    <cellStyle name="Style 47 2 2 2 3" xfId="30525"/>
    <cellStyle name="Style 47 2 2 2 3 2" xfId="30526"/>
    <cellStyle name="Style 47 2 2 2 4" xfId="30527"/>
    <cellStyle name="Style 47 2 2 2 4 2" xfId="30528"/>
    <cellStyle name="Style 47 2 2 2 5" xfId="30529"/>
    <cellStyle name="Style 47 2 2 2 5 2" xfId="30530"/>
    <cellStyle name="Style 47 2 2 2 6" xfId="30531"/>
    <cellStyle name="Style 47 2 2 2 7" xfId="30532"/>
    <cellStyle name="Style 47 2 2 3" xfId="30533"/>
    <cellStyle name="Style 47 2 2 3 2" xfId="30534"/>
    <cellStyle name="Style 47 2 2 4" xfId="30535"/>
    <cellStyle name="Style 47 2 2 4 2" xfId="30536"/>
    <cellStyle name="Style 47 2 2 5" xfId="30537"/>
    <cellStyle name="Style 47 2 2 5 2" xfId="30538"/>
    <cellStyle name="Style 47 2 2 5 2 2" xfId="30539"/>
    <cellStyle name="Style 47 2 2 5 2 2 2" xfId="30540"/>
    <cellStyle name="Style 47 2 2 5 2 2 2 2" xfId="30541"/>
    <cellStyle name="Style 47 2 2 5 2 2 2 2 2" xfId="30542"/>
    <cellStyle name="Style 47 2 2 5 2 2 2 2 2 2" xfId="30543"/>
    <cellStyle name="Style 47 2 2 5 2 2 2 2 3" xfId="30544"/>
    <cellStyle name="Style 47 2 2 5 2 2 2 3" xfId="30545"/>
    <cellStyle name="Style 47 2 2 5 2 2 2 3 2" xfId="30546"/>
    <cellStyle name="Style 47 2 2 5 2 2 3" xfId="30547"/>
    <cellStyle name="Style 47 2 2 5 2 2 3 2" xfId="30548"/>
    <cellStyle name="Style 47 2 2 5 2 2 4" xfId="30549"/>
    <cellStyle name="Style 47 2 2 5 2 3" xfId="30550"/>
    <cellStyle name="Style 47 2 2 5 2 4" xfId="30551"/>
    <cellStyle name="Style 47 2 2 5 2 4 2" xfId="30552"/>
    <cellStyle name="Style 47 2 2 5 2 4 2 2" xfId="30553"/>
    <cellStyle name="Style 47 2 2 5 2 4 3" xfId="30554"/>
    <cellStyle name="Style 47 2 2 5 2 5" xfId="30555"/>
    <cellStyle name="Style 47 2 2 5 2 5 2" xfId="30556"/>
    <cellStyle name="Style 47 2 2 5 2 6" xfId="30557"/>
    <cellStyle name="Style 47 2 2 5 3" xfId="30558"/>
    <cellStyle name="Style 47 2 2 5 3 2" xfId="30559"/>
    <cellStyle name="Style 47 2 2 5 3 2 2" xfId="30560"/>
    <cellStyle name="Style 47 2 2 5 3 2 2 2" xfId="30561"/>
    <cellStyle name="Style 47 2 2 5 3 2 2 2 2" xfId="30562"/>
    <cellStyle name="Style 47 2 2 5 3 2 2 3" xfId="30563"/>
    <cellStyle name="Style 47 2 2 5 3 2 3" xfId="30564"/>
    <cellStyle name="Style 47 2 2 5 3 2 3 2" xfId="30565"/>
    <cellStyle name="Style 47 2 2 5 3 3" xfId="30566"/>
    <cellStyle name="Style 47 2 2 5 3 3 2" xfId="30567"/>
    <cellStyle name="Style 47 2 2 5 3 4" xfId="30568"/>
    <cellStyle name="Style 47 2 2 5 4" xfId="30569"/>
    <cellStyle name="Style 47 2 2 5 4 2" xfId="30570"/>
    <cellStyle name="Style 47 2 2 5 4 2 2" xfId="30571"/>
    <cellStyle name="Style 47 2 2 5 4 2 2 2" xfId="30572"/>
    <cellStyle name="Style 47 2 2 5 4 2 3" xfId="30573"/>
    <cellStyle name="Style 47 2 2 5 4 3" xfId="30574"/>
    <cellStyle name="Style 47 2 2 5 4 3 2" xfId="30575"/>
    <cellStyle name="Style 47 2 2 5 5" xfId="30576"/>
    <cellStyle name="Style 47 2 2 5 5 2" xfId="30577"/>
    <cellStyle name="Style 47 2 2 5 6" xfId="30578"/>
    <cellStyle name="Style 47 2 2 6" xfId="30579"/>
    <cellStyle name="Style 47 2 2 6 2" xfId="30580"/>
    <cellStyle name="Style 47 2 2 7" xfId="30581"/>
    <cellStyle name="Style 47 2 2 8" xfId="30582"/>
    <cellStyle name="Style 47 2 2 9" xfId="30583"/>
    <cellStyle name="Style 47 2 2 9 2" xfId="30584"/>
    <cellStyle name="Style 47 2 2 9 2 2" xfId="30585"/>
    <cellStyle name="Style 47 2 2 9 2 2 2" xfId="30586"/>
    <cellStyle name="Style 47 2 2 9 2 3" xfId="30587"/>
    <cellStyle name="Style 47 2 2 9 3" xfId="30588"/>
    <cellStyle name="Style 47 2 2 9 3 2" xfId="30589"/>
    <cellStyle name="Style 47 2 3" xfId="30590"/>
    <cellStyle name="Style 47 2 3 2" xfId="30591"/>
    <cellStyle name="Style 47 2 4" xfId="30592"/>
    <cellStyle name="Style 47 2 4 2" xfId="30593"/>
    <cellStyle name="Style 47 2 5" xfId="30594"/>
    <cellStyle name="Style 47 2 5 2" xfId="30595"/>
    <cellStyle name="Style 47 2 6" xfId="30596"/>
    <cellStyle name="Style 47 2 6 2" xfId="30597"/>
    <cellStyle name="Style 47 3" xfId="30598"/>
    <cellStyle name="Style 47 3 2" xfId="30599"/>
    <cellStyle name="Style 47 3 3" xfId="30600"/>
    <cellStyle name="Style 47 3 3 2" xfId="30601"/>
    <cellStyle name="Style 47 3 4" xfId="30602"/>
    <cellStyle name="Style 47 3 5" xfId="30603"/>
    <cellStyle name="Style 47 3 6" xfId="30604"/>
    <cellStyle name="Style 47 3 7" xfId="30605"/>
    <cellStyle name="Style 47 3 8" xfId="30606"/>
    <cellStyle name="Style 48" xfId="30607"/>
    <cellStyle name="Style 48 2" xfId="30608"/>
    <cellStyle name="Style 48 2 2" xfId="30609"/>
    <cellStyle name="Style 48 2 3" xfId="30610"/>
    <cellStyle name="Style 48 2 3 2" xfId="30611"/>
    <cellStyle name="Style 48 2 4" xfId="30612"/>
    <cellStyle name="Style 48 2 5" xfId="30613"/>
    <cellStyle name="Style 48 2 6" xfId="30614"/>
    <cellStyle name="Style 48 2 7" xfId="30615"/>
    <cellStyle name="Style 48 2 8" xfId="30616"/>
    <cellStyle name="Style 53" xfId="30617"/>
    <cellStyle name="Style 53 2" xfId="30618"/>
    <cellStyle name="Style 53 2 2" xfId="30619"/>
    <cellStyle name="Style 53 2 2 2" xfId="30620"/>
    <cellStyle name="Style 53 2 2 2 2" xfId="30621"/>
    <cellStyle name="Style 53 2 2 2 2 2" xfId="30622"/>
    <cellStyle name="Style 53 2 2 2 2 3" xfId="30623"/>
    <cellStyle name="Style 53 2 2 2 2 4" xfId="30624"/>
    <cellStyle name="Style 53 2 2 2 3" xfId="30625"/>
    <cellStyle name="Style 53 2 2 2 4" xfId="30626"/>
    <cellStyle name="Style 53 2 2 2 5" xfId="30627"/>
    <cellStyle name="Style 53 2 2 2 6" xfId="30628"/>
    <cellStyle name="Style 53 2 2 2 7" xfId="30629"/>
    <cellStyle name="Style 53 2 2 3" xfId="30630"/>
    <cellStyle name="Style 53 2 2 3 2" xfId="30631"/>
    <cellStyle name="Style 53 2 2 4" xfId="30632"/>
    <cellStyle name="Style 53 2 2 4 2" xfId="30633"/>
    <cellStyle name="Style 53 2 2 5" xfId="30634"/>
    <cellStyle name="Style 53 2 2 5 2" xfId="30635"/>
    <cellStyle name="Style 53 2 2 5 2 2" xfId="30636"/>
    <cellStyle name="Style 53 2 2 5 2 2 2" xfId="30637"/>
    <cellStyle name="Style 53 2 2 5 2 2 2 2" xfId="30638"/>
    <cellStyle name="Style 53 2 2 5 2 2 2 2 2" xfId="30639"/>
    <cellStyle name="Style 53 2 2 5 2 2 2 2 2 2" xfId="30640"/>
    <cellStyle name="Style 53 2 2 5 2 2 2 2 3" xfId="30641"/>
    <cellStyle name="Style 53 2 2 5 2 2 2 3" xfId="30642"/>
    <cellStyle name="Style 53 2 2 5 2 2 2 3 2" xfId="30643"/>
    <cellStyle name="Style 53 2 2 5 2 2 3" xfId="30644"/>
    <cellStyle name="Style 53 2 2 5 2 2 3 2" xfId="30645"/>
    <cellStyle name="Style 53 2 2 5 2 2 4" xfId="30646"/>
    <cellStyle name="Style 53 2 2 5 2 3" xfId="30647"/>
    <cellStyle name="Style 53 2 2 5 2 4" xfId="30648"/>
    <cellStyle name="Style 53 2 2 5 2 4 2" xfId="30649"/>
    <cellStyle name="Style 53 2 2 5 2 4 2 2" xfId="30650"/>
    <cellStyle name="Style 53 2 2 5 2 4 3" xfId="30651"/>
    <cellStyle name="Style 53 2 2 5 2 5" xfId="30652"/>
    <cellStyle name="Style 53 2 2 5 2 5 2" xfId="30653"/>
    <cellStyle name="Style 53 2 2 5 2 6" xfId="30654"/>
    <cellStyle name="Style 53 2 2 5 3" xfId="30655"/>
    <cellStyle name="Style 53 2 2 5 3 2" xfId="30656"/>
    <cellStyle name="Style 53 2 2 5 3 2 2" xfId="30657"/>
    <cellStyle name="Style 53 2 2 5 3 2 2 2" xfId="30658"/>
    <cellStyle name="Style 53 2 2 5 3 2 2 2 2" xfId="30659"/>
    <cellStyle name="Style 53 2 2 5 3 2 2 3" xfId="30660"/>
    <cellStyle name="Style 53 2 2 5 3 2 3" xfId="30661"/>
    <cellStyle name="Style 53 2 2 5 3 2 3 2" xfId="30662"/>
    <cellStyle name="Style 53 2 2 5 3 3" xfId="30663"/>
    <cellStyle name="Style 53 2 2 5 3 3 2" xfId="30664"/>
    <cellStyle name="Style 53 2 2 5 3 4" xfId="30665"/>
    <cellStyle name="Style 53 2 2 5 4" xfId="30666"/>
    <cellStyle name="Style 53 2 2 5 4 2" xfId="30667"/>
    <cellStyle name="Style 53 2 2 5 4 2 2" xfId="30668"/>
    <cellStyle name="Style 53 2 2 5 4 2 2 2" xfId="30669"/>
    <cellStyle name="Style 53 2 2 5 4 2 3" xfId="30670"/>
    <cellStyle name="Style 53 2 2 5 4 3" xfId="30671"/>
    <cellStyle name="Style 53 2 2 5 4 3 2" xfId="30672"/>
    <cellStyle name="Style 53 2 2 5 5" xfId="30673"/>
    <cellStyle name="Style 53 2 2 5 5 2" xfId="30674"/>
    <cellStyle name="Style 53 2 2 5 6" xfId="30675"/>
    <cellStyle name="Style 53 2 2 6" xfId="30676"/>
    <cellStyle name="Style 53 2 2 6 2" xfId="30677"/>
    <cellStyle name="Style 53 2 2 7" xfId="30678"/>
    <cellStyle name="Style 53 2 2 8" xfId="30679"/>
    <cellStyle name="Style 53 2 2 8 2" xfId="30680"/>
    <cellStyle name="Style 53 2 2 8 2 2" xfId="30681"/>
    <cellStyle name="Style 53 2 2 8 2 2 2" xfId="30682"/>
    <cellStyle name="Style 53 2 2 8 2 3" xfId="30683"/>
    <cellStyle name="Style 53 2 2 8 3" xfId="30684"/>
    <cellStyle name="Style 53 2 2 8 3 2" xfId="30685"/>
    <cellStyle name="Style 53 2 2 9" xfId="30686"/>
    <cellStyle name="Style 53 2 3" xfId="30687"/>
    <cellStyle name="Style 53 2 4" xfId="30688"/>
    <cellStyle name="Style 53 2 5" xfId="30689"/>
    <cellStyle name="Style 53 2 6" xfId="30690"/>
    <cellStyle name="Style 53 2 6 2" xfId="30691"/>
    <cellStyle name="Style 53 3" xfId="30692"/>
    <cellStyle name="Style 53 3 2" xfId="30693"/>
    <cellStyle name="Style 53 3 3" xfId="30694"/>
    <cellStyle name="Style 53 3 3 2" xfId="30695"/>
    <cellStyle name="Style 53 3 4" xfId="30696"/>
    <cellStyle name="Style 53 3 5" xfId="30697"/>
    <cellStyle name="Style 53 3 6" xfId="30698"/>
    <cellStyle name="Style 53 3 7" xfId="30699"/>
    <cellStyle name="Style 53 3 8" xfId="30700"/>
    <cellStyle name="Style 54" xfId="30701"/>
    <cellStyle name="Style 54 2" xfId="30702"/>
    <cellStyle name="Style 54 2 2" xfId="30703"/>
    <cellStyle name="Style 54 2 2 2" xfId="30704"/>
    <cellStyle name="Style 54 2 2 2 2" xfId="30705"/>
    <cellStyle name="Style 54 2 2 2 2 2" xfId="30706"/>
    <cellStyle name="Style 54 2 2 2 2 3" xfId="30707"/>
    <cellStyle name="Style 54 2 2 2 2 4" xfId="30708"/>
    <cellStyle name="Style 54 2 2 2 3" xfId="30709"/>
    <cellStyle name="Style 54 2 2 2 4" xfId="30710"/>
    <cellStyle name="Style 54 2 2 2 5" xfId="30711"/>
    <cellStyle name="Style 54 2 2 2 6" xfId="30712"/>
    <cellStyle name="Style 54 2 2 2 7" xfId="30713"/>
    <cellStyle name="Style 54 2 2 3" xfId="30714"/>
    <cellStyle name="Style 54 2 2 3 2" xfId="30715"/>
    <cellStyle name="Style 54 2 2 4" xfId="30716"/>
    <cellStyle name="Style 54 2 2 4 2" xfId="30717"/>
    <cellStyle name="Style 54 2 2 5" xfId="30718"/>
    <cellStyle name="Style 54 2 2 5 2" xfId="30719"/>
    <cellStyle name="Style 54 2 2 5 2 2" xfId="30720"/>
    <cellStyle name="Style 54 2 2 5 2 2 2" xfId="30721"/>
    <cellStyle name="Style 54 2 2 5 2 2 2 2" xfId="30722"/>
    <cellStyle name="Style 54 2 2 5 2 2 2 2 2" xfId="30723"/>
    <cellStyle name="Style 54 2 2 5 2 2 2 2 2 2" xfId="30724"/>
    <cellStyle name="Style 54 2 2 5 2 2 2 2 3" xfId="30725"/>
    <cellStyle name="Style 54 2 2 5 2 2 2 3" xfId="30726"/>
    <cellStyle name="Style 54 2 2 5 2 2 2 3 2" xfId="30727"/>
    <cellStyle name="Style 54 2 2 5 2 2 3" xfId="30728"/>
    <cellStyle name="Style 54 2 2 5 2 2 3 2" xfId="30729"/>
    <cellStyle name="Style 54 2 2 5 2 2 4" xfId="30730"/>
    <cellStyle name="Style 54 2 2 5 2 3" xfId="30731"/>
    <cellStyle name="Style 54 2 2 5 2 4" xfId="30732"/>
    <cellStyle name="Style 54 2 2 5 2 4 2" xfId="30733"/>
    <cellStyle name="Style 54 2 2 5 2 4 2 2" xfId="30734"/>
    <cellStyle name="Style 54 2 2 5 2 4 3" xfId="30735"/>
    <cellStyle name="Style 54 2 2 5 2 5" xfId="30736"/>
    <cellStyle name="Style 54 2 2 5 2 5 2" xfId="30737"/>
    <cellStyle name="Style 54 2 2 5 2 6" xfId="30738"/>
    <cellStyle name="Style 54 2 2 5 3" xfId="30739"/>
    <cellStyle name="Style 54 2 2 5 3 2" xfId="30740"/>
    <cellStyle name="Style 54 2 2 5 3 2 2" xfId="30741"/>
    <cellStyle name="Style 54 2 2 5 3 2 2 2" xfId="30742"/>
    <cellStyle name="Style 54 2 2 5 3 2 2 2 2" xfId="30743"/>
    <cellStyle name="Style 54 2 2 5 3 2 2 3" xfId="30744"/>
    <cellStyle name="Style 54 2 2 5 3 2 3" xfId="30745"/>
    <cellStyle name="Style 54 2 2 5 3 2 3 2" xfId="30746"/>
    <cellStyle name="Style 54 2 2 5 3 3" xfId="30747"/>
    <cellStyle name="Style 54 2 2 5 3 3 2" xfId="30748"/>
    <cellStyle name="Style 54 2 2 5 3 4" xfId="30749"/>
    <cellStyle name="Style 54 2 2 5 4" xfId="30750"/>
    <cellStyle name="Style 54 2 2 5 4 2" xfId="30751"/>
    <cellStyle name="Style 54 2 2 5 4 2 2" xfId="30752"/>
    <cellStyle name="Style 54 2 2 5 4 2 2 2" xfId="30753"/>
    <cellStyle name="Style 54 2 2 5 4 2 3" xfId="30754"/>
    <cellStyle name="Style 54 2 2 5 4 3" xfId="30755"/>
    <cellStyle name="Style 54 2 2 5 4 3 2" xfId="30756"/>
    <cellStyle name="Style 54 2 2 5 5" xfId="30757"/>
    <cellStyle name="Style 54 2 2 5 5 2" xfId="30758"/>
    <cellStyle name="Style 54 2 2 5 6" xfId="30759"/>
    <cellStyle name="Style 54 2 2 6" xfId="30760"/>
    <cellStyle name="Style 54 2 2 6 2" xfId="30761"/>
    <cellStyle name="Style 54 2 2 7" xfId="30762"/>
    <cellStyle name="Style 54 2 2 8" xfId="30763"/>
    <cellStyle name="Style 54 2 2 8 2" xfId="30764"/>
    <cellStyle name="Style 54 2 2 8 2 2" xfId="30765"/>
    <cellStyle name="Style 54 2 2 8 2 2 2" xfId="30766"/>
    <cellStyle name="Style 54 2 2 8 2 3" xfId="30767"/>
    <cellStyle name="Style 54 2 2 8 3" xfId="30768"/>
    <cellStyle name="Style 54 2 2 8 3 2" xfId="30769"/>
    <cellStyle name="Style 54 2 2 9" xfId="30770"/>
    <cellStyle name="Style 54 2 3" xfId="30771"/>
    <cellStyle name="Style 54 2 4" xfId="30772"/>
    <cellStyle name="Style 54 2 5" xfId="30773"/>
    <cellStyle name="Style 54 2 6" xfId="30774"/>
    <cellStyle name="Style 54 2 6 2" xfId="30775"/>
    <cellStyle name="Style 54 3" xfId="30776"/>
    <cellStyle name="Style 54 3 2" xfId="30777"/>
    <cellStyle name="Style 54 3 3" xfId="30778"/>
    <cellStyle name="Style 54 3 3 2" xfId="30779"/>
    <cellStyle name="Style 54 3 4" xfId="30780"/>
    <cellStyle name="Style 54 3 5" xfId="30781"/>
    <cellStyle name="Style 54 3 6" xfId="30782"/>
    <cellStyle name="Style 54 3 7" xfId="30783"/>
    <cellStyle name="Style 54 3 8" xfId="30784"/>
    <cellStyle name="Style 55" xfId="30785"/>
    <cellStyle name="Style 55 2" xfId="30786"/>
    <cellStyle name="Style 55 2 2" xfId="30787"/>
    <cellStyle name="Style 55 2 2 2" xfId="30788"/>
    <cellStyle name="Style 55 2 2 2 2" xfId="30789"/>
    <cellStyle name="Style 55 2 2 2 2 2" xfId="30790"/>
    <cellStyle name="Style 55 2 2 2 2 3" xfId="30791"/>
    <cellStyle name="Style 55 2 2 2 2 4" xfId="30792"/>
    <cellStyle name="Style 55 2 2 2 3" xfId="30793"/>
    <cellStyle name="Style 55 2 2 2 4" xfId="30794"/>
    <cellStyle name="Style 55 2 2 2 5" xfId="30795"/>
    <cellStyle name="Style 55 2 2 2 6" xfId="30796"/>
    <cellStyle name="Style 55 2 2 2 7" xfId="30797"/>
    <cellStyle name="Style 55 2 2 3" xfId="30798"/>
    <cellStyle name="Style 55 2 2 3 2" xfId="30799"/>
    <cellStyle name="Style 55 2 2 4" xfId="30800"/>
    <cellStyle name="Style 55 2 2 4 2" xfId="30801"/>
    <cellStyle name="Style 55 2 2 5" xfId="30802"/>
    <cellStyle name="Style 55 2 2 5 2" xfId="30803"/>
    <cellStyle name="Style 55 2 2 5 2 2" xfId="30804"/>
    <cellStyle name="Style 55 2 2 5 2 2 2" xfId="30805"/>
    <cellStyle name="Style 55 2 2 5 2 2 2 2" xfId="30806"/>
    <cellStyle name="Style 55 2 2 5 2 2 2 2 2" xfId="30807"/>
    <cellStyle name="Style 55 2 2 5 2 2 2 2 2 2" xfId="30808"/>
    <cellStyle name="Style 55 2 2 5 2 2 2 2 3" xfId="30809"/>
    <cellStyle name="Style 55 2 2 5 2 2 2 3" xfId="30810"/>
    <cellStyle name="Style 55 2 2 5 2 2 2 3 2" xfId="30811"/>
    <cellStyle name="Style 55 2 2 5 2 2 3" xfId="30812"/>
    <cellStyle name="Style 55 2 2 5 2 2 3 2" xfId="30813"/>
    <cellStyle name="Style 55 2 2 5 2 2 4" xfId="30814"/>
    <cellStyle name="Style 55 2 2 5 2 3" xfId="30815"/>
    <cellStyle name="Style 55 2 2 5 2 4" xfId="30816"/>
    <cellStyle name="Style 55 2 2 5 2 4 2" xfId="30817"/>
    <cellStyle name="Style 55 2 2 5 2 4 2 2" xfId="30818"/>
    <cellStyle name="Style 55 2 2 5 2 4 3" xfId="30819"/>
    <cellStyle name="Style 55 2 2 5 2 5" xfId="30820"/>
    <cellStyle name="Style 55 2 2 5 2 5 2" xfId="30821"/>
    <cellStyle name="Style 55 2 2 5 2 6" xfId="30822"/>
    <cellStyle name="Style 55 2 2 5 3" xfId="30823"/>
    <cellStyle name="Style 55 2 2 5 3 2" xfId="30824"/>
    <cellStyle name="Style 55 2 2 5 3 2 2" xfId="30825"/>
    <cellStyle name="Style 55 2 2 5 3 2 2 2" xfId="30826"/>
    <cellStyle name="Style 55 2 2 5 3 2 2 2 2" xfId="30827"/>
    <cellStyle name="Style 55 2 2 5 3 2 2 3" xfId="30828"/>
    <cellStyle name="Style 55 2 2 5 3 2 3" xfId="30829"/>
    <cellStyle name="Style 55 2 2 5 3 2 3 2" xfId="30830"/>
    <cellStyle name="Style 55 2 2 5 3 3" xfId="30831"/>
    <cellStyle name="Style 55 2 2 5 3 3 2" xfId="30832"/>
    <cellStyle name="Style 55 2 2 5 3 4" xfId="30833"/>
    <cellStyle name="Style 55 2 2 5 4" xfId="30834"/>
    <cellStyle name="Style 55 2 2 5 4 2" xfId="30835"/>
    <cellStyle name="Style 55 2 2 5 4 2 2" xfId="30836"/>
    <cellStyle name="Style 55 2 2 5 4 2 2 2" xfId="30837"/>
    <cellStyle name="Style 55 2 2 5 4 2 3" xfId="30838"/>
    <cellStyle name="Style 55 2 2 5 4 3" xfId="30839"/>
    <cellStyle name="Style 55 2 2 5 4 3 2" xfId="30840"/>
    <cellStyle name="Style 55 2 2 5 5" xfId="30841"/>
    <cellStyle name="Style 55 2 2 5 5 2" xfId="30842"/>
    <cellStyle name="Style 55 2 2 5 6" xfId="30843"/>
    <cellStyle name="Style 55 2 2 6" xfId="30844"/>
    <cellStyle name="Style 55 2 2 6 2" xfId="30845"/>
    <cellStyle name="Style 55 2 2 7" xfId="30846"/>
    <cellStyle name="Style 55 2 2 8" xfId="30847"/>
    <cellStyle name="Style 55 2 2 8 2" xfId="30848"/>
    <cellStyle name="Style 55 2 2 8 2 2" xfId="30849"/>
    <cellStyle name="Style 55 2 2 8 2 2 2" xfId="30850"/>
    <cellStyle name="Style 55 2 2 8 2 3" xfId="30851"/>
    <cellStyle name="Style 55 2 2 8 3" xfId="30852"/>
    <cellStyle name="Style 55 2 2 8 3 2" xfId="30853"/>
    <cellStyle name="Style 55 2 2 9" xfId="30854"/>
    <cellStyle name="Style 55 2 3" xfId="30855"/>
    <cellStyle name="Style 55 2 4" xfId="30856"/>
    <cellStyle name="Style 55 2 5" xfId="30857"/>
    <cellStyle name="Style 55 2 6" xfId="30858"/>
    <cellStyle name="Style 55 2 6 2" xfId="30859"/>
    <cellStyle name="Style 55 3" xfId="30860"/>
    <cellStyle name="Style 55 3 2" xfId="30861"/>
    <cellStyle name="Style 55 3 3" xfId="30862"/>
    <cellStyle name="Style 55 3 3 2" xfId="30863"/>
    <cellStyle name="Style 55 3 4" xfId="30864"/>
    <cellStyle name="Style 55 3 5" xfId="30865"/>
    <cellStyle name="Style 55 3 6" xfId="30866"/>
    <cellStyle name="Style 55 3 7" xfId="30867"/>
    <cellStyle name="Style 55 3 8" xfId="30868"/>
    <cellStyle name="Style 56" xfId="30869"/>
    <cellStyle name="Style 56 2" xfId="30870"/>
    <cellStyle name="Style 56 2 2" xfId="30871"/>
    <cellStyle name="Style 56 2 2 10" xfId="30872"/>
    <cellStyle name="Style 56 2 2 2" xfId="30873"/>
    <cellStyle name="Style 56 2 2 2 2" xfId="30874"/>
    <cellStyle name="Style 56 2 2 2 2 2" xfId="30875"/>
    <cellStyle name="Style 56 2 2 2 2 3" xfId="30876"/>
    <cellStyle name="Style 56 2 2 2 2 4" xfId="30877"/>
    <cellStyle name="Style 56 2 2 2 3" xfId="30878"/>
    <cellStyle name="Style 56 2 2 2 3 2" xfId="30879"/>
    <cellStyle name="Style 56 2 2 2 4" xfId="30880"/>
    <cellStyle name="Style 56 2 2 2 4 2" xfId="30881"/>
    <cellStyle name="Style 56 2 2 2 5" xfId="30882"/>
    <cellStyle name="Style 56 2 2 2 5 2" xfId="30883"/>
    <cellStyle name="Style 56 2 2 2 6" xfId="30884"/>
    <cellStyle name="Style 56 2 2 2 7" xfId="30885"/>
    <cellStyle name="Style 56 2 2 3" xfId="30886"/>
    <cellStyle name="Style 56 2 2 3 2" xfId="30887"/>
    <cellStyle name="Style 56 2 2 4" xfId="30888"/>
    <cellStyle name="Style 56 2 2 4 2" xfId="30889"/>
    <cellStyle name="Style 56 2 2 5" xfId="30890"/>
    <cellStyle name="Style 56 2 2 5 2" xfId="30891"/>
    <cellStyle name="Style 56 2 2 5 2 2" xfId="30892"/>
    <cellStyle name="Style 56 2 2 5 2 2 2" xfId="30893"/>
    <cellStyle name="Style 56 2 2 5 2 2 2 2" xfId="30894"/>
    <cellStyle name="Style 56 2 2 5 2 2 2 2 2" xfId="30895"/>
    <cellStyle name="Style 56 2 2 5 2 2 2 2 2 2" xfId="30896"/>
    <cellStyle name="Style 56 2 2 5 2 2 2 2 3" xfId="30897"/>
    <cellStyle name="Style 56 2 2 5 2 2 2 3" xfId="30898"/>
    <cellStyle name="Style 56 2 2 5 2 2 2 3 2" xfId="30899"/>
    <cellStyle name="Style 56 2 2 5 2 2 3" xfId="30900"/>
    <cellStyle name="Style 56 2 2 5 2 2 3 2" xfId="30901"/>
    <cellStyle name="Style 56 2 2 5 2 2 4" xfId="30902"/>
    <cellStyle name="Style 56 2 2 5 2 3" xfId="30903"/>
    <cellStyle name="Style 56 2 2 5 2 4" xfId="30904"/>
    <cellStyle name="Style 56 2 2 5 2 4 2" xfId="30905"/>
    <cellStyle name="Style 56 2 2 5 2 4 2 2" xfId="30906"/>
    <cellStyle name="Style 56 2 2 5 2 4 3" xfId="30907"/>
    <cellStyle name="Style 56 2 2 5 2 5" xfId="30908"/>
    <cellStyle name="Style 56 2 2 5 2 5 2" xfId="30909"/>
    <cellStyle name="Style 56 2 2 5 2 6" xfId="30910"/>
    <cellStyle name="Style 56 2 2 5 3" xfId="30911"/>
    <cellStyle name="Style 56 2 2 5 3 2" xfId="30912"/>
    <cellStyle name="Style 56 2 2 5 3 2 2" xfId="30913"/>
    <cellStyle name="Style 56 2 2 5 3 2 2 2" xfId="30914"/>
    <cellStyle name="Style 56 2 2 5 3 2 2 2 2" xfId="30915"/>
    <cellStyle name="Style 56 2 2 5 3 2 2 3" xfId="30916"/>
    <cellStyle name="Style 56 2 2 5 3 2 3" xfId="30917"/>
    <cellStyle name="Style 56 2 2 5 3 2 3 2" xfId="30918"/>
    <cellStyle name="Style 56 2 2 5 3 3" xfId="30919"/>
    <cellStyle name="Style 56 2 2 5 3 3 2" xfId="30920"/>
    <cellStyle name="Style 56 2 2 5 3 4" xfId="30921"/>
    <cellStyle name="Style 56 2 2 5 4" xfId="30922"/>
    <cellStyle name="Style 56 2 2 5 4 2" xfId="30923"/>
    <cellStyle name="Style 56 2 2 5 4 2 2" xfId="30924"/>
    <cellStyle name="Style 56 2 2 5 4 2 2 2" xfId="30925"/>
    <cellStyle name="Style 56 2 2 5 4 2 3" xfId="30926"/>
    <cellStyle name="Style 56 2 2 5 4 3" xfId="30927"/>
    <cellStyle name="Style 56 2 2 5 4 3 2" xfId="30928"/>
    <cellStyle name="Style 56 2 2 5 5" xfId="30929"/>
    <cellStyle name="Style 56 2 2 5 5 2" xfId="30930"/>
    <cellStyle name="Style 56 2 2 5 6" xfId="30931"/>
    <cellStyle name="Style 56 2 2 6" xfId="30932"/>
    <cellStyle name="Style 56 2 2 6 2" xfId="30933"/>
    <cellStyle name="Style 56 2 2 7" xfId="30934"/>
    <cellStyle name="Style 56 2 2 8" xfId="30935"/>
    <cellStyle name="Style 56 2 2 9" xfId="30936"/>
    <cellStyle name="Style 56 2 2 9 2" xfId="30937"/>
    <cellStyle name="Style 56 2 2 9 2 2" xfId="30938"/>
    <cellStyle name="Style 56 2 2 9 2 2 2" xfId="30939"/>
    <cellStyle name="Style 56 2 2 9 2 3" xfId="30940"/>
    <cellStyle name="Style 56 2 2 9 3" xfId="30941"/>
    <cellStyle name="Style 56 2 2 9 3 2" xfId="30942"/>
    <cellStyle name="Style 56 2 3" xfId="30943"/>
    <cellStyle name="Style 56 2 3 2" xfId="30944"/>
    <cellStyle name="Style 56 2 4" xfId="30945"/>
    <cellStyle name="Style 56 2 4 2" xfId="30946"/>
    <cellStyle name="Style 56 2 5" xfId="30947"/>
    <cellStyle name="Style 56 2 5 2" xfId="30948"/>
    <cellStyle name="Style 56 2 6" xfId="30949"/>
    <cellStyle name="Style 56 2 6 2" xfId="30950"/>
    <cellStyle name="Style 56 3" xfId="30951"/>
    <cellStyle name="Style 56 3 2" xfId="30952"/>
    <cellStyle name="Style 56 3 3" xfId="30953"/>
    <cellStyle name="Style 56 3 3 2" xfId="30954"/>
    <cellStyle name="Style 56 3 4" xfId="30955"/>
    <cellStyle name="Style 56 3 5" xfId="30956"/>
    <cellStyle name="Style 56 3 6" xfId="30957"/>
    <cellStyle name="Style 56 3 7" xfId="30958"/>
    <cellStyle name="Style 56 3 8" xfId="30959"/>
    <cellStyle name="Style 57" xfId="30960"/>
    <cellStyle name="Style 57 2" xfId="30961"/>
    <cellStyle name="Style 57 2 2" xfId="30962"/>
    <cellStyle name="Style 57 2 2 2" xfId="30963"/>
    <cellStyle name="Style 57 2 2 2 2" xfId="30964"/>
    <cellStyle name="Style 57 2 2 2 2 2" xfId="30965"/>
    <cellStyle name="Style 57 2 2 2 2 3" xfId="30966"/>
    <cellStyle name="Style 57 2 2 2 2 4" xfId="30967"/>
    <cellStyle name="Style 57 2 2 2 3" xfId="30968"/>
    <cellStyle name="Style 57 2 2 2 4" xfId="30969"/>
    <cellStyle name="Style 57 2 2 2 5" xfId="30970"/>
    <cellStyle name="Style 57 2 2 2 6" xfId="30971"/>
    <cellStyle name="Style 57 2 2 2 7" xfId="30972"/>
    <cellStyle name="Style 57 2 2 3" xfId="30973"/>
    <cellStyle name="Style 57 2 2 3 2" xfId="30974"/>
    <cellStyle name="Style 57 2 2 4" xfId="30975"/>
    <cellStyle name="Style 57 2 2 4 2" xfId="30976"/>
    <cellStyle name="Style 57 2 2 5" xfId="30977"/>
    <cellStyle name="Style 57 2 2 5 2" xfId="30978"/>
    <cellStyle name="Style 57 2 2 5 2 2" xfId="30979"/>
    <cellStyle name="Style 57 2 2 5 2 2 2" xfId="30980"/>
    <cellStyle name="Style 57 2 2 5 2 2 2 2" xfId="30981"/>
    <cellStyle name="Style 57 2 2 5 2 2 2 2 2" xfId="30982"/>
    <cellStyle name="Style 57 2 2 5 2 2 2 2 2 2" xfId="30983"/>
    <cellStyle name="Style 57 2 2 5 2 2 2 2 3" xfId="30984"/>
    <cellStyle name="Style 57 2 2 5 2 2 2 3" xfId="30985"/>
    <cellStyle name="Style 57 2 2 5 2 2 2 3 2" xfId="30986"/>
    <cellStyle name="Style 57 2 2 5 2 2 3" xfId="30987"/>
    <cellStyle name="Style 57 2 2 5 2 2 3 2" xfId="30988"/>
    <cellStyle name="Style 57 2 2 5 2 2 4" xfId="30989"/>
    <cellStyle name="Style 57 2 2 5 2 3" xfId="30990"/>
    <cellStyle name="Style 57 2 2 5 2 4" xfId="30991"/>
    <cellStyle name="Style 57 2 2 5 2 4 2" xfId="30992"/>
    <cellStyle name="Style 57 2 2 5 2 4 2 2" xfId="30993"/>
    <cellStyle name="Style 57 2 2 5 2 4 3" xfId="30994"/>
    <cellStyle name="Style 57 2 2 5 2 5" xfId="30995"/>
    <cellStyle name="Style 57 2 2 5 2 5 2" xfId="30996"/>
    <cellStyle name="Style 57 2 2 5 2 6" xfId="30997"/>
    <cellStyle name="Style 57 2 2 5 3" xfId="30998"/>
    <cellStyle name="Style 57 2 2 5 3 2" xfId="30999"/>
    <cellStyle name="Style 57 2 2 5 3 2 2" xfId="31000"/>
    <cellStyle name="Style 57 2 2 5 3 2 2 2" xfId="31001"/>
    <cellStyle name="Style 57 2 2 5 3 2 2 2 2" xfId="31002"/>
    <cellStyle name="Style 57 2 2 5 3 2 2 3" xfId="31003"/>
    <cellStyle name="Style 57 2 2 5 3 2 3" xfId="31004"/>
    <cellStyle name="Style 57 2 2 5 3 2 3 2" xfId="31005"/>
    <cellStyle name="Style 57 2 2 5 3 3" xfId="31006"/>
    <cellStyle name="Style 57 2 2 5 3 3 2" xfId="31007"/>
    <cellStyle name="Style 57 2 2 5 3 4" xfId="31008"/>
    <cellStyle name="Style 57 2 2 5 4" xfId="31009"/>
    <cellStyle name="Style 57 2 2 5 4 2" xfId="31010"/>
    <cellStyle name="Style 57 2 2 5 4 2 2" xfId="31011"/>
    <cellStyle name="Style 57 2 2 5 4 2 2 2" xfId="31012"/>
    <cellStyle name="Style 57 2 2 5 4 2 3" xfId="31013"/>
    <cellStyle name="Style 57 2 2 5 4 3" xfId="31014"/>
    <cellStyle name="Style 57 2 2 5 4 3 2" xfId="31015"/>
    <cellStyle name="Style 57 2 2 5 5" xfId="31016"/>
    <cellStyle name="Style 57 2 2 5 5 2" xfId="31017"/>
    <cellStyle name="Style 57 2 2 5 6" xfId="31018"/>
    <cellStyle name="Style 57 2 2 6" xfId="31019"/>
    <cellStyle name="Style 57 2 2 6 2" xfId="31020"/>
    <cellStyle name="Style 57 2 2 7" xfId="31021"/>
    <cellStyle name="Style 57 2 2 8" xfId="31022"/>
    <cellStyle name="Style 57 2 2 8 2" xfId="31023"/>
    <cellStyle name="Style 57 2 2 8 2 2" xfId="31024"/>
    <cellStyle name="Style 57 2 2 8 2 2 2" xfId="31025"/>
    <cellStyle name="Style 57 2 2 8 2 3" xfId="31026"/>
    <cellStyle name="Style 57 2 2 8 3" xfId="31027"/>
    <cellStyle name="Style 57 2 2 8 3 2" xfId="31028"/>
    <cellStyle name="Style 57 2 2 9" xfId="31029"/>
    <cellStyle name="Style 57 2 3" xfId="31030"/>
    <cellStyle name="Style 57 2 4" xfId="31031"/>
    <cellStyle name="Style 57 2 5" xfId="31032"/>
    <cellStyle name="Style 57 2 6" xfId="31033"/>
    <cellStyle name="Style 57 2 6 2" xfId="31034"/>
    <cellStyle name="Style 57 3" xfId="31035"/>
    <cellStyle name="Style 57 3 2" xfId="31036"/>
    <cellStyle name="Style 57 3 3" xfId="31037"/>
    <cellStyle name="Style 57 3 3 2" xfId="31038"/>
    <cellStyle name="Style 57 3 4" xfId="31039"/>
    <cellStyle name="Style 57 3 5" xfId="31040"/>
    <cellStyle name="Style 57 3 6" xfId="31041"/>
    <cellStyle name="Style 57 3 7" xfId="31042"/>
    <cellStyle name="Style 57 3 8" xfId="31043"/>
    <cellStyle name="Style 58" xfId="31044"/>
    <cellStyle name="Style 58 2" xfId="31045"/>
    <cellStyle name="Style 58 2 2" xfId="31046"/>
    <cellStyle name="Style 58 2 2 2" xfId="31047"/>
    <cellStyle name="Style 58 2 2 2 2" xfId="31048"/>
    <cellStyle name="Style 58 2 2 2 2 2" xfId="31049"/>
    <cellStyle name="Style 58 2 2 2 2 3" xfId="31050"/>
    <cellStyle name="Style 58 2 2 2 2 4" xfId="31051"/>
    <cellStyle name="Style 58 2 2 2 3" xfId="31052"/>
    <cellStyle name="Style 58 2 2 2 4" xfId="31053"/>
    <cellStyle name="Style 58 2 2 2 5" xfId="31054"/>
    <cellStyle name="Style 58 2 2 2 6" xfId="31055"/>
    <cellStyle name="Style 58 2 2 2 7" xfId="31056"/>
    <cellStyle name="Style 58 2 2 3" xfId="31057"/>
    <cellStyle name="Style 58 2 2 3 2" xfId="31058"/>
    <cellStyle name="Style 58 2 2 4" xfId="31059"/>
    <cellStyle name="Style 58 2 2 4 2" xfId="31060"/>
    <cellStyle name="Style 58 2 2 5" xfId="31061"/>
    <cellStyle name="Style 58 2 2 5 2" xfId="31062"/>
    <cellStyle name="Style 58 2 2 5 2 2" xfId="31063"/>
    <cellStyle name="Style 58 2 2 5 2 2 2" xfId="31064"/>
    <cellStyle name="Style 58 2 2 5 2 2 2 2" xfId="31065"/>
    <cellStyle name="Style 58 2 2 5 2 2 2 2 2" xfId="31066"/>
    <cellStyle name="Style 58 2 2 5 2 2 2 2 2 2" xfId="31067"/>
    <cellStyle name="Style 58 2 2 5 2 2 2 2 3" xfId="31068"/>
    <cellStyle name="Style 58 2 2 5 2 2 2 3" xfId="31069"/>
    <cellStyle name="Style 58 2 2 5 2 2 2 3 2" xfId="31070"/>
    <cellStyle name="Style 58 2 2 5 2 2 3" xfId="31071"/>
    <cellStyle name="Style 58 2 2 5 2 2 3 2" xfId="31072"/>
    <cellStyle name="Style 58 2 2 5 2 2 4" xfId="31073"/>
    <cellStyle name="Style 58 2 2 5 2 3" xfId="31074"/>
    <cellStyle name="Style 58 2 2 5 2 4" xfId="31075"/>
    <cellStyle name="Style 58 2 2 5 2 4 2" xfId="31076"/>
    <cellStyle name="Style 58 2 2 5 2 4 2 2" xfId="31077"/>
    <cellStyle name="Style 58 2 2 5 2 4 3" xfId="31078"/>
    <cellStyle name="Style 58 2 2 5 2 5" xfId="31079"/>
    <cellStyle name="Style 58 2 2 5 2 5 2" xfId="31080"/>
    <cellStyle name="Style 58 2 2 5 2 6" xfId="31081"/>
    <cellStyle name="Style 58 2 2 5 3" xfId="31082"/>
    <cellStyle name="Style 58 2 2 5 3 2" xfId="31083"/>
    <cellStyle name="Style 58 2 2 5 3 2 2" xfId="31084"/>
    <cellStyle name="Style 58 2 2 5 3 2 2 2" xfId="31085"/>
    <cellStyle name="Style 58 2 2 5 3 2 2 2 2" xfId="31086"/>
    <cellStyle name="Style 58 2 2 5 3 2 2 3" xfId="31087"/>
    <cellStyle name="Style 58 2 2 5 3 2 3" xfId="31088"/>
    <cellStyle name="Style 58 2 2 5 3 2 3 2" xfId="31089"/>
    <cellStyle name="Style 58 2 2 5 3 3" xfId="31090"/>
    <cellStyle name="Style 58 2 2 5 3 3 2" xfId="31091"/>
    <cellStyle name="Style 58 2 2 5 3 4" xfId="31092"/>
    <cellStyle name="Style 58 2 2 5 4" xfId="31093"/>
    <cellStyle name="Style 58 2 2 5 4 2" xfId="31094"/>
    <cellStyle name="Style 58 2 2 5 4 2 2" xfId="31095"/>
    <cellStyle name="Style 58 2 2 5 4 2 2 2" xfId="31096"/>
    <cellStyle name="Style 58 2 2 5 4 2 3" xfId="31097"/>
    <cellStyle name="Style 58 2 2 5 4 3" xfId="31098"/>
    <cellStyle name="Style 58 2 2 5 4 3 2" xfId="31099"/>
    <cellStyle name="Style 58 2 2 5 5" xfId="31100"/>
    <cellStyle name="Style 58 2 2 5 5 2" xfId="31101"/>
    <cellStyle name="Style 58 2 2 5 6" xfId="31102"/>
    <cellStyle name="Style 58 2 2 6" xfId="31103"/>
    <cellStyle name="Style 58 2 2 6 2" xfId="31104"/>
    <cellStyle name="Style 58 2 2 7" xfId="31105"/>
    <cellStyle name="Style 58 2 2 8" xfId="31106"/>
    <cellStyle name="Style 58 2 2 8 2" xfId="31107"/>
    <cellStyle name="Style 58 2 2 8 2 2" xfId="31108"/>
    <cellStyle name="Style 58 2 2 8 2 2 2" xfId="31109"/>
    <cellStyle name="Style 58 2 2 8 2 3" xfId="31110"/>
    <cellStyle name="Style 58 2 2 8 3" xfId="31111"/>
    <cellStyle name="Style 58 2 2 8 3 2" xfId="31112"/>
    <cellStyle name="Style 58 2 2 9" xfId="31113"/>
    <cellStyle name="Style 58 2 3" xfId="31114"/>
    <cellStyle name="Style 58 2 4" xfId="31115"/>
    <cellStyle name="Style 58 2 5" xfId="31116"/>
    <cellStyle name="Style 58 2 6" xfId="31117"/>
    <cellStyle name="Style 58 2 6 2" xfId="31118"/>
    <cellStyle name="Style 58 3" xfId="31119"/>
    <cellStyle name="Style 58 3 2" xfId="31120"/>
    <cellStyle name="Style 58 3 3" xfId="31121"/>
    <cellStyle name="Style 58 3 3 2" xfId="31122"/>
    <cellStyle name="Style 58 3 4" xfId="31123"/>
    <cellStyle name="Style 58 3 5" xfId="31124"/>
    <cellStyle name="Style 58 3 6" xfId="31125"/>
    <cellStyle name="Style 58 3 7" xfId="31126"/>
    <cellStyle name="Style 58 3 8" xfId="31127"/>
    <cellStyle name="Style 59" xfId="31128"/>
    <cellStyle name="Style 59 2" xfId="31129"/>
    <cellStyle name="Style 59 2 2" xfId="31130"/>
    <cellStyle name="Style 59 2 2 10" xfId="31131"/>
    <cellStyle name="Style 59 2 2 2" xfId="31132"/>
    <cellStyle name="Style 59 2 2 2 2" xfId="31133"/>
    <cellStyle name="Style 59 2 2 2 2 2" xfId="31134"/>
    <cellStyle name="Style 59 2 2 2 2 3" xfId="31135"/>
    <cellStyle name="Style 59 2 2 2 2 4" xfId="31136"/>
    <cellStyle name="Style 59 2 2 2 3" xfId="31137"/>
    <cellStyle name="Style 59 2 2 2 3 2" xfId="31138"/>
    <cellStyle name="Style 59 2 2 2 4" xfId="31139"/>
    <cellStyle name="Style 59 2 2 2 4 2" xfId="31140"/>
    <cellStyle name="Style 59 2 2 2 5" xfId="31141"/>
    <cellStyle name="Style 59 2 2 2 5 2" xfId="31142"/>
    <cellStyle name="Style 59 2 2 2 6" xfId="31143"/>
    <cellStyle name="Style 59 2 2 2 7" xfId="31144"/>
    <cellStyle name="Style 59 2 2 3" xfId="31145"/>
    <cellStyle name="Style 59 2 2 3 2" xfId="31146"/>
    <cellStyle name="Style 59 2 2 4" xfId="31147"/>
    <cellStyle name="Style 59 2 2 4 2" xfId="31148"/>
    <cellStyle name="Style 59 2 2 5" xfId="31149"/>
    <cellStyle name="Style 59 2 2 5 2" xfId="31150"/>
    <cellStyle name="Style 59 2 2 5 2 2" xfId="31151"/>
    <cellStyle name="Style 59 2 2 5 2 2 2" xfId="31152"/>
    <cellStyle name="Style 59 2 2 5 2 2 2 2" xfId="31153"/>
    <cellStyle name="Style 59 2 2 5 2 2 2 2 2" xfId="31154"/>
    <cellStyle name="Style 59 2 2 5 2 2 2 2 2 2" xfId="31155"/>
    <cellStyle name="Style 59 2 2 5 2 2 2 2 3" xfId="31156"/>
    <cellStyle name="Style 59 2 2 5 2 2 2 3" xfId="31157"/>
    <cellStyle name="Style 59 2 2 5 2 2 2 3 2" xfId="31158"/>
    <cellStyle name="Style 59 2 2 5 2 2 3" xfId="31159"/>
    <cellStyle name="Style 59 2 2 5 2 2 3 2" xfId="31160"/>
    <cellStyle name="Style 59 2 2 5 2 2 4" xfId="31161"/>
    <cellStyle name="Style 59 2 2 5 2 3" xfId="31162"/>
    <cellStyle name="Style 59 2 2 5 2 4" xfId="31163"/>
    <cellStyle name="Style 59 2 2 5 2 4 2" xfId="31164"/>
    <cellStyle name="Style 59 2 2 5 2 4 2 2" xfId="31165"/>
    <cellStyle name="Style 59 2 2 5 2 4 3" xfId="31166"/>
    <cellStyle name="Style 59 2 2 5 2 5" xfId="31167"/>
    <cellStyle name="Style 59 2 2 5 2 5 2" xfId="31168"/>
    <cellStyle name="Style 59 2 2 5 2 6" xfId="31169"/>
    <cellStyle name="Style 59 2 2 5 3" xfId="31170"/>
    <cellStyle name="Style 59 2 2 5 3 2" xfId="31171"/>
    <cellStyle name="Style 59 2 2 5 3 2 2" xfId="31172"/>
    <cellStyle name="Style 59 2 2 5 3 2 2 2" xfId="31173"/>
    <cellStyle name="Style 59 2 2 5 3 2 2 2 2" xfId="31174"/>
    <cellStyle name="Style 59 2 2 5 3 2 2 3" xfId="31175"/>
    <cellStyle name="Style 59 2 2 5 3 2 3" xfId="31176"/>
    <cellStyle name="Style 59 2 2 5 3 2 3 2" xfId="31177"/>
    <cellStyle name="Style 59 2 2 5 3 3" xfId="31178"/>
    <cellStyle name="Style 59 2 2 5 3 3 2" xfId="31179"/>
    <cellStyle name="Style 59 2 2 5 3 4" xfId="31180"/>
    <cellStyle name="Style 59 2 2 5 4" xfId="31181"/>
    <cellStyle name="Style 59 2 2 5 4 2" xfId="31182"/>
    <cellStyle name="Style 59 2 2 5 4 2 2" xfId="31183"/>
    <cellStyle name="Style 59 2 2 5 4 2 2 2" xfId="31184"/>
    <cellStyle name="Style 59 2 2 5 4 2 3" xfId="31185"/>
    <cellStyle name="Style 59 2 2 5 4 3" xfId="31186"/>
    <cellStyle name="Style 59 2 2 5 4 3 2" xfId="31187"/>
    <cellStyle name="Style 59 2 2 5 5" xfId="31188"/>
    <cellStyle name="Style 59 2 2 5 5 2" xfId="31189"/>
    <cellStyle name="Style 59 2 2 5 6" xfId="31190"/>
    <cellStyle name="Style 59 2 2 6" xfId="31191"/>
    <cellStyle name="Style 59 2 2 6 2" xfId="31192"/>
    <cellStyle name="Style 59 2 2 7" xfId="31193"/>
    <cellStyle name="Style 59 2 2 8" xfId="31194"/>
    <cellStyle name="Style 59 2 2 9" xfId="31195"/>
    <cellStyle name="Style 59 2 2 9 2" xfId="31196"/>
    <cellStyle name="Style 59 2 2 9 2 2" xfId="31197"/>
    <cellStyle name="Style 59 2 2 9 2 2 2" xfId="31198"/>
    <cellStyle name="Style 59 2 2 9 2 3" xfId="31199"/>
    <cellStyle name="Style 59 2 2 9 3" xfId="31200"/>
    <cellStyle name="Style 59 2 2 9 3 2" xfId="31201"/>
    <cellStyle name="Style 59 2 3" xfId="31202"/>
    <cellStyle name="Style 59 2 3 2" xfId="31203"/>
    <cellStyle name="Style 59 2 4" xfId="31204"/>
    <cellStyle name="Style 59 2 4 2" xfId="31205"/>
    <cellStyle name="Style 59 2 5" xfId="31206"/>
    <cellStyle name="Style 59 2 5 2" xfId="31207"/>
    <cellStyle name="Style 59 2 6" xfId="31208"/>
    <cellStyle name="Style 59 2 6 2" xfId="31209"/>
    <cellStyle name="Style 59 3" xfId="31210"/>
    <cellStyle name="Style 59 3 2" xfId="31211"/>
    <cellStyle name="Style 59 3 3" xfId="31212"/>
    <cellStyle name="Style 59 3 3 2" xfId="31213"/>
    <cellStyle name="Style 59 3 4" xfId="31214"/>
    <cellStyle name="Style 59 3 5" xfId="31215"/>
    <cellStyle name="Style 59 3 6" xfId="31216"/>
    <cellStyle name="Style 59 3 7" xfId="31217"/>
    <cellStyle name="Style 59 3 8" xfId="31218"/>
    <cellStyle name="Style 60" xfId="31219"/>
    <cellStyle name="Style 60 2" xfId="31220"/>
    <cellStyle name="Style 60 2 2" xfId="31221"/>
    <cellStyle name="Style 60 2 2 10" xfId="31222"/>
    <cellStyle name="Style 60 2 2 2" xfId="31223"/>
    <cellStyle name="Style 60 2 2 2 2" xfId="31224"/>
    <cellStyle name="Style 60 2 2 2 2 2" xfId="31225"/>
    <cellStyle name="Style 60 2 2 2 2 3" xfId="31226"/>
    <cellStyle name="Style 60 2 2 2 2 4" xfId="31227"/>
    <cellStyle name="Style 60 2 2 2 3" xfId="31228"/>
    <cellStyle name="Style 60 2 2 2 3 2" xfId="31229"/>
    <cellStyle name="Style 60 2 2 2 4" xfId="31230"/>
    <cellStyle name="Style 60 2 2 2 4 2" xfId="31231"/>
    <cellStyle name="Style 60 2 2 2 5" xfId="31232"/>
    <cellStyle name="Style 60 2 2 2 5 2" xfId="31233"/>
    <cellStyle name="Style 60 2 2 2 6" xfId="31234"/>
    <cellStyle name="Style 60 2 2 2 7" xfId="31235"/>
    <cellStyle name="Style 60 2 2 3" xfId="31236"/>
    <cellStyle name="Style 60 2 2 3 2" xfId="31237"/>
    <cellStyle name="Style 60 2 2 4" xfId="31238"/>
    <cellStyle name="Style 60 2 2 4 2" xfId="31239"/>
    <cellStyle name="Style 60 2 2 5" xfId="31240"/>
    <cellStyle name="Style 60 2 2 5 2" xfId="31241"/>
    <cellStyle name="Style 60 2 2 5 2 2" xfId="31242"/>
    <cellStyle name="Style 60 2 2 5 2 2 2" xfId="31243"/>
    <cellStyle name="Style 60 2 2 5 2 2 2 2" xfId="31244"/>
    <cellStyle name="Style 60 2 2 5 2 2 2 2 2" xfId="31245"/>
    <cellStyle name="Style 60 2 2 5 2 2 2 2 2 2" xfId="31246"/>
    <cellStyle name="Style 60 2 2 5 2 2 2 2 3" xfId="31247"/>
    <cellStyle name="Style 60 2 2 5 2 2 2 3" xfId="31248"/>
    <cellStyle name="Style 60 2 2 5 2 2 2 3 2" xfId="31249"/>
    <cellStyle name="Style 60 2 2 5 2 2 3" xfId="31250"/>
    <cellStyle name="Style 60 2 2 5 2 2 3 2" xfId="31251"/>
    <cellStyle name="Style 60 2 2 5 2 2 4" xfId="31252"/>
    <cellStyle name="Style 60 2 2 5 2 3" xfId="31253"/>
    <cellStyle name="Style 60 2 2 5 2 4" xfId="31254"/>
    <cellStyle name="Style 60 2 2 5 2 4 2" xfId="31255"/>
    <cellStyle name="Style 60 2 2 5 2 4 2 2" xfId="31256"/>
    <cellStyle name="Style 60 2 2 5 2 4 3" xfId="31257"/>
    <cellStyle name="Style 60 2 2 5 2 5" xfId="31258"/>
    <cellStyle name="Style 60 2 2 5 2 5 2" xfId="31259"/>
    <cellStyle name="Style 60 2 2 5 2 6" xfId="31260"/>
    <cellStyle name="Style 60 2 2 5 3" xfId="31261"/>
    <cellStyle name="Style 60 2 2 5 3 2" xfId="31262"/>
    <cellStyle name="Style 60 2 2 5 3 2 2" xfId="31263"/>
    <cellStyle name="Style 60 2 2 5 3 2 2 2" xfId="31264"/>
    <cellStyle name="Style 60 2 2 5 3 2 2 2 2" xfId="31265"/>
    <cellStyle name="Style 60 2 2 5 3 2 2 3" xfId="31266"/>
    <cellStyle name="Style 60 2 2 5 3 2 3" xfId="31267"/>
    <cellStyle name="Style 60 2 2 5 3 2 3 2" xfId="31268"/>
    <cellStyle name="Style 60 2 2 5 3 3" xfId="31269"/>
    <cellStyle name="Style 60 2 2 5 3 3 2" xfId="31270"/>
    <cellStyle name="Style 60 2 2 5 3 4" xfId="31271"/>
    <cellStyle name="Style 60 2 2 5 4" xfId="31272"/>
    <cellStyle name="Style 60 2 2 5 4 2" xfId="31273"/>
    <cellStyle name="Style 60 2 2 5 4 2 2" xfId="31274"/>
    <cellStyle name="Style 60 2 2 5 4 2 2 2" xfId="31275"/>
    <cellStyle name="Style 60 2 2 5 4 2 3" xfId="31276"/>
    <cellStyle name="Style 60 2 2 5 4 3" xfId="31277"/>
    <cellStyle name="Style 60 2 2 5 4 3 2" xfId="31278"/>
    <cellStyle name="Style 60 2 2 5 5" xfId="31279"/>
    <cellStyle name="Style 60 2 2 5 5 2" xfId="31280"/>
    <cellStyle name="Style 60 2 2 5 6" xfId="31281"/>
    <cellStyle name="Style 60 2 2 6" xfId="31282"/>
    <cellStyle name="Style 60 2 2 6 2" xfId="31283"/>
    <cellStyle name="Style 60 2 2 7" xfId="31284"/>
    <cellStyle name="Style 60 2 2 8" xfId="31285"/>
    <cellStyle name="Style 60 2 2 9" xfId="31286"/>
    <cellStyle name="Style 60 2 2 9 2" xfId="31287"/>
    <cellStyle name="Style 60 2 2 9 2 2" xfId="31288"/>
    <cellStyle name="Style 60 2 2 9 2 2 2" xfId="31289"/>
    <cellStyle name="Style 60 2 2 9 2 3" xfId="31290"/>
    <cellStyle name="Style 60 2 2 9 3" xfId="31291"/>
    <cellStyle name="Style 60 2 2 9 3 2" xfId="31292"/>
    <cellStyle name="Style 60 2 3" xfId="31293"/>
    <cellStyle name="Style 60 2 3 2" xfId="31294"/>
    <cellStyle name="Style 60 2 4" xfId="31295"/>
    <cellStyle name="Style 60 2 4 2" xfId="31296"/>
    <cellStyle name="Style 60 2 5" xfId="31297"/>
    <cellStyle name="Style 60 2 5 2" xfId="31298"/>
    <cellStyle name="Style 60 2 6" xfId="31299"/>
    <cellStyle name="Style 60 2 6 2" xfId="31300"/>
    <cellStyle name="Style 60 3" xfId="31301"/>
    <cellStyle name="Style 60 3 2" xfId="31302"/>
    <cellStyle name="Style 60 3 3" xfId="31303"/>
    <cellStyle name="Style 60 3 3 2" xfId="31304"/>
    <cellStyle name="Style 60 3 4" xfId="31305"/>
    <cellStyle name="Style 60 3 5" xfId="31306"/>
    <cellStyle name="Style 60 3 6" xfId="31307"/>
    <cellStyle name="Style 60 3 7" xfId="31308"/>
    <cellStyle name="Style 60 3 8" xfId="31309"/>
    <cellStyle name="Style 61" xfId="31310"/>
    <cellStyle name="Style 61 2" xfId="31311"/>
    <cellStyle name="Style 61 2 2" xfId="31312"/>
    <cellStyle name="Style 61 2 2 10" xfId="31313"/>
    <cellStyle name="Style 61 2 2 2" xfId="31314"/>
    <cellStyle name="Style 61 2 2 2 2" xfId="31315"/>
    <cellStyle name="Style 61 2 2 2 2 2" xfId="31316"/>
    <cellStyle name="Style 61 2 2 2 2 3" xfId="31317"/>
    <cellStyle name="Style 61 2 2 2 2 4" xfId="31318"/>
    <cellStyle name="Style 61 2 2 2 3" xfId="31319"/>
    <cellStyle name="Style 61 2 2 2 3 2" xfId="31320"/>
    <cellStyle name="Style 61 2 2 2 4" xfId="31321"/>
    <cellStyle name="Style 61 2 2 2 4 2" xfId="31322"/>
    <cellStyle name="Style 61 2 2 2 5" xfId="31323"/>
    <cellStyle name="Style 61 2 2 2 5 2" xfId="31324"/>
    <cellStyle name="Style 61 2 2 2 6" xfId="31325"/>
    <cellStyle name="Style 61 2 2 2 7" xfId="31326"/>
    <cellStyle name="Style 61 2 2 3" xfId="31327"/>
    <cellStyle name="Style 61 2 2 3 2" xfId="31328"/>
    <cellStyle name="Style 61 2 2 4" xfId="31329"/>
    <cellStyle name="Style 61 2 2 4 2" xfId="31330"/>
    <cellStyle name="Style 61 2 2 5" xfId="31331"/>
    <cellStyle name="Style 61 2 2 5 2" xfId="31332"/>
    <cellStyle name="Style 61 2 2 5 2 2" xfId="31333"/>
    <cellStyle name="Style 61 2 2 5 2 2 2" xfId="31334"/>
    <cellStyle name="Style 61 2 2 5 2 2 2 2" xfId="31335"/>
    <cellStyle name="Style 61 2 2 5 2 2 2 2 2" xfId="31336"/>
    <cellStyle name="Style 61 2 2 5 2 2 2 2 2 2" xfId="31337"/>
    <cellStyle name="Style 61 2 2 5 2 2 2 2 3" xfId="31338"/>
    <cellStyle name="Style 61 2 2 5 2 2 2 3" xfId="31339"/>
    <cellStyle name="Style 61 2 2 5 2 2 2 3 2" xfId="31340"/>
    <cellStyle name="Style 61 2 2 5 2 2 3" xfId="31341"/>
    <cellStyle name="Style 61 2 2 5 2 2 3 2" xfId="31342"/>
    <cellStyle name="Style 61 2 2 5 2 2 4" xfId="31343"/>
    <cellStyle name="Style 61 2 2 5 2 3" xfId="31344"/>
    <cellStyle name="Style 61 2 2 5 2 4" xfId="31345"/>
    <cellStyle name="Style 61 2 2 5 2 4 2" xfId="31346"/>
    <cellStyle name="Style 61 2 2 5 2 4 2 2" xfId="31347"/>
    <cellStyle name="Style 61 2 2 5 2 4 3" xfId="31348"/>
    <cellStyle name="Style 61 2 2 5 2 5" xfId="31349"/>
    <cellStyle name="Style 61 2 2 5 2 5 2" xfId="31350"/>
    <cellStyle name="Style 61 2 2 5 2 6" xfId="31351"/>
    <cellStyle name="Style 61 2 2 5 3" xfId="31352"/>
    <cellStyle name="Style 61 2 2 5 3 2" xfId="31353"/>
    <cellStyle name="Style 61 2 2 5 3 2 2" xfId="31354"/>
    <cellStyle name="Style 61 2 2 5 3 2 2 2" xfId="31355"/>
    <cellStyle name="Style 61 2 2 5 3 2 2 2 2" xfId="31356"/>
    <cellStyle name="Style 61 2 2 5 3 2 2 3" xfId="31357"/>
    <cellStyle name="Style 61 2 2 5 3 2 3" xfId="31358"/>
    <cellStyle name="Style 61 2 2 5 3 2 3 2" xfId="31359"/>
    <cellStyle name="Style 61 2 2 5 3 3" xfId="31360"/>
    <cellStyle name="Style 61 2 2 5 3 3 2" xfId="31361"/>
    <cellStyle name="Style 61 2 2 5 3 4" xfId="31362"/>
    <cellStyle name="Style 61 2 2 5 4" xfId="31363"/>
    <cellStyle name="Style 61 2 2 5 4 2" xfId="31364"/>
    <cellStyle name="Style 61 2 2 5 4 2 2" xfId="31365"/>
    <cellStyle name="Style 61 2 2 5 4 2 2 2" xfId="31366"/>
    <cellStyle name="Style 61 2 2 5 4 2 3" xfId="31367"/>
    <cellStyle name="Style 61 2 2 5 4 3" xfId="31368"/>
    <cellStyle name="Style 61 2 2 5 4 3 2" xfId="31369"/>
    <cellStyle name="Style 61 2 2 5 5" xfId="31370"/>
    <cellStyle name="Style 61 2 2 5 5 2" xfId="31371"/>
    <cellStyle name="Style 61 2 2 5 6" xfId="31372"/>
    <cellStyle name="Style 61 2 2 6" xfId="31373"/>
    <cellStyle name="Style 61 2 2 6 2" xfId="31374"/>
    <cellStyle name="Style 61 2 2 7" xfId="31375"/>
    <cellStyle name="Style 61 2 2 8" xfId="31376"/>
    <cellStyle name="Style 61 2 2 9" xfId="31377"/>
    <cellStyle name="Style 61 2 2 9 2" xfId="31378"/>
    <cellStyle name="Style 61 2 2 9 2 2" xfId="31379"/>
    <cellStyle name="Style 61 2 2 9 2 2 2" xfId="31380"/>
    <cellStyle name="Style 61 2 2 9 2 3" xfId="31381"/>
    <cellStyle name="Style 61 2 2 9 3" xfId="31382"/>
    <cellStyle name="Style 61 2 2 9 3 2" xfId="31383"/>
    <cellStyle name="Style 61 2 3" xfId="31384"/>
    <cellStyle name="Style 61 2 3 2" xfId="31385"/>
    <cellStyle name="Style 61 2 4" xfId="31386"/>
    <cellStyle name="Style 61 2 4 2" xfId="31387"/>
    <cellStyle name="Style 61 2 5" xfId="31388"/>
    <cellStyle name="Style 61 2 5 2" xfId="31389"/>
    <cellStyle name="Style 61 2 6" xfId="31390"/>
    <cellStyle name="Style 61 2 6 2" xfId="31391"/>
    <cellStyle name="Style 61 3" xfId="31392"/>
    <cellStyle name="Style 61 3 2" xfId="31393"/>
    <cellStyle name="Style 61 3 3" xfId="31394"/>
    <cellStyle name="Style 61 3 3 2" xfId="31395"/>
    <cellStyle name="Style 61 3 4" xfId="31396"/>
    <cellStyle name="Style 61 3 5" xfId="31397"/>
    <cellStyle name="Style 61 3 6" xfId="31398"/>
    <cellStyle name="Style 61 3 7" xfId="31399"/>
    <cellStyle name="Style 61 3 8" xfId="31400"/>
    <cellStyle name="Style 62" xfId="31401"/>
    <cellStyle name="Style 62 2" xfId="31402"/>
    <cellStyle name="Style 62 2 2" xfId="31403"/>
    <cellStyle name="Style 62 2 2 10" xfId="31404"/>
    <cellStyle name="Style 62 2 2 2" xfId="31405"/>
    <cellStyle name="Style 62 2 2 2 2" xfId="31406"/>
    <cellStyle name="Style 62 2 2 2 2 2" xfId="31407"/>
    <cellStyle name="Style 62 2 2 2 2 3" xfId="31408"/>
    <cellStyle name="Style 62 2 2 2 2 4" xfId="31409"/>
    <cellStyle name="Style 62 2 2 2 3" xfId="31410"/>
    <cellStyle name="Style 62 2 2 2 3 2" xfId="31411"/>
    <cellStyle name="Style 62 2 2 2 4" xfId="31412"/>
    <cellStyle name="Style 62 2 2 2 4 2" xfId="31413"/>
    <cellStyle name="Style 62 2 2 2 5" xfId="31414"/>
    <cellStyle name="Style 62 2 2 2 5 2" xfId="31415"/>
    <cellStyle name="Style 62 2 2 2 6" xfId="31416"/>
    <cellStyle name="Style 62 2 2 2 7" xfId="31417"/>
    <cellStyle name="Style 62 2 2 3" xfId="31418"/>
    <cellStyle name="Style 62 2 2 3 2" xfId="31419"/>
    <cellStyle name="Style 62 2 2 4" xfId="31420"/>
    <cellStyle name="Style 62 2 2 4 2" xfId="31421"/>
    <cellStyle name="Style 62 2 2 5" xfId="31422"/>
    <cellStyle name="Style 62 2 2 5 2" xfId="31423"/>
    <cellStyle name="Style 62 2 2 5 2 2" xfId="31424"/>
    <cellStyle name="Style 62 2 2 5 2 2 2" xfId="31425"/>
    <cellStyle name="Style 62 2 2 5 2 2 2 2" xfId="31426"/>
    <cellStyle name="Style 62 2 2 5 2 2 2 2 2" xfId="31427"/>
    <cellStyle name="Style 62 2 2 5 2 2 2 2 2 2" xfId="31428"/>
    <cellStyle name="Style 62 2 2 5 2 2 2 2 3" xfId="31429"/>
    <cellStyle name="Style 62 2 2 5 2 2 2 3" xfId="31430"/>
    <cellStyle name="Style 62 2 2 5 2 2 2 3 2" xfId="31431"/>
    <cellStyle name="Style 62 2 2 5 2 2 3" xfId="31432"/>
    <cellStyle name="Style 62 2 2 5 2 2 3 2" xfId="31433"/>
    <cellStyle name="Style 62 2 2 5 2 2 4" xfId="31434"/>
    <cellStyle name="Style 62 2 2 5 2 3" xfId="31435"/>
    <cellStyle name="Style 62 2 2 5 2 4" xfId="31436"/>
    <cellStyle name="Style 62 2 2 5 2 4 2" xfId="31437"/>
    <cellStyle name="Style 62 2 2 5 2 4 2 2" xfId="31438"/>
    <cellStyle name="Style 62 2 2 5 2 4 3" xfId="31439"/>
    <cellStyle name="Style 62 2 2 5 2 5" xfId="31440"/>
    <cellStyle name="Style 62 2 2 5 2 5 2" xfId="31441"/>
    <cellStyle name="Style 62 2 2 5 2 6" xfId="31442"/>
    <cellStyle name="Style 62 2 2 5 3" xfId="31443"/>
    <cellStyle name="Style 62 2 2 5 3 2" xfId="31444"/>
    <cellStyle name="Style 62 2 2 5 3 2 2" xfId="31445"/>
    <cellStyle name="Style 62 2 2 5 3 2 2 2" xfId="31446"/>
    <cellStyle name="Style 62 2 2 5 3 2 2 2 2" xfId="31447"/>
    <cellStyle name="Style 62 2 2 5 3 2 2 3" xfId="31448"/>
    <cellStyle name="Style 62 2 2 5 3 2 3" xfId="31449"/>
    <cellStyle name="Style 62 2 2 5 3 2 3 2" xfId="31450"/>
    <cellStyle name="Style 62 2 2 5 3 3" xfId="31451"/>
    <cellStyle name="Style 62 2 2 5 3 3 2" xfId="31452"/>
    <cellStyle name="Style 62 2 2 5 3 4" xfId="31453"/>
    <cellStyle name="Style 62 2 2 5 4" xfId="31454"/>
    <cellStyle name="Style 62 2 2 5 4 2" xfId="31455"/>
    <cellStyle name="Style 62 2 2 5 4 2 2" xfId="31456"/>
    <cellStyle name="Style 62 2 2 5 4 2 2 2" xfId="31457"/>
    <cellStyle name="Style 62 2 2 5 4 2 3" xfId="31458"/>
    <cellStyle name="Style 62 2 2 5 4 3" xfId="31459"/>
    <cellStyle name="Style 62 2 2 5 4 3 2" xfId="31460"/>
    <cellStyle name="Style 62 2 2 5 5" xfId="31461"/>
    <cellStyle name="Style 62 2 2 5 5 2" xfId="31462"/>
    <cellStyle name="Style 62 2 2 5 6" xfId="31463"/>
    <cellStyle name="Style 62 2 2 6" xfId="31464"/>
    <cellStyle name="Style 62 2 2 6 2" xfId="31465"/>
    <cellStyle name="Style 62 2 2 7" xfId="31466"/>
    <cellStyle name="Style 62 2 2 8" xfId="31467"/>
    <cellStyle name="Style 62 2 2 9" xfId="31468"/>
    <cellStyle name="Style 62 2 2 9 2" xfId="31469"/>
    <cellStyle name="Style 62 2 2 9 2 2" xfId="31470"/>
    <cellStyle name="Style 62 2 2 9 2 2 2" xfId="31471"/>
    <cellStyle name="Style 62 2 2 9 2 3" xfId="31472"/>
    <cellStyle name="Style 62 2 2 9 3" xfId="31473"/>
    <cellStyle name="Style 62 2 2 9 3 2" xfId="31474"/>
    <cellStyle name="Style 62 2 3" xfId="31475"/>
    <cellStyle name="Style 62 2 3 2" xfId="31476"/>
    <cellStyle name="Style 62 2 4" xfId="31477"/>
    <cellStyle name="Style 62 2 4 2" xfId="31478"/>
    <cellStyle name="Style 62 2 5" xfId="31479"/>
    <cellStyle name="Style 62 2 5 2" xfId="31480"/>
    <cellStyle name="Style 62 2 6" xfId="31481"/>
    <cellStyle name="Style 62 2 6 2" xfId="31482"/>
    <cellStyle name="Style 62 3" xfId="31483"/>
    <cellStyle name="Style 62 3 2" xfId="31484"/>
    <cellStyle name="Style 62 3 3" xfId="31485"/>
    <cellStyle name="Style 62 3 3 2" xfId="31486"/>
    <cellStyle name="Style 62 3 4" xfId="31487"/>
    <cellStyle name="Style 62 3 5" xfId="31488"/>
    <cellStyle name="Style 62 3 6" xfId="31489"/>
    <cellStyle name="Style 62 3 7" xfId="31490"/>
    <cellStyle name="Style 62 3 8" xfId="31491"/>
    <cellStyle name="Style 63" xfId="31492"/>
    <cellStyle name="Style 63 2" xfId="31493"/>
    <cellStyle name="Style 63 2 2" xfId="31494"/>
    <cellStyle name="Style 63 2 3" xfId="31495"/>
    <cellStyle name="Style 63 2 3 2" xfId="31496"/>
    <cellStyle name="Style 63 2 4" xfId="31497"/>
    <cellStyle name="Style 63 2 5" xfId="31498"/>
    <cellStyle name="Style 63 2 6" xfId="31499"/>
    <cellStyle name="Style 63 2 7" xfId="31500"/>
    <cellStyle name="Style 63 2 8" xfId="31501"/>
    <cellStyle name="Style 64" xfId="31502"/>
    <cellStyle name="Style 64 2" xfId="31503"/>
    <cellStyle name="Style 64 2 2" xfId="31504"/>
    <cellStyle name="Style 64 2 3" xfId="31505"/>
    <cellStyle name="Style 64 2 3 2" xfId="31506"/>
    <cellStyle name="Style 64 2 4" xfId="31507"/>
    <cellStyle name="Style 64 2 5" xfId="31508"/>
    <cellStyle name="Style 64 2 6" xfId="31509"/>
    <cellStyle name="Style 64 2 7" xfId="31510"/>
    <cellStyle name="Style 64 2 8" xfId="31511"/>
    <cellStyle name="Style 65" xfId="31512"/>
    <cellStyle name="Style 65 2" xfId="31513"/>
    <cellStyle name="Style 65 2 2" xfId="31514"/>
    <cellStyle name="Style 65 2 3" xfId="31515"/>
    <cellStyle name="Style 65 2 3 2" xfId="31516"/>
    <cellStyle name="Style 65 2 4" xfId="31517"/>
    <cellStyle name="Style 65 2 5" xfId="31518"/>
    <cellStyle name="Style 65 2 6" xfId="31519"/>
    <cellStyle name="Style 65 2 7" xfId="31520"/>
    <cellStyle name="Style 65 2 8" xfId="31521"/>
    <cellStyle name="Style 67" xfId="31522"/>
    <cellStyle name="Style 67 2" xfId="31523"/>
    <cellStyle name="Style 67 2 2" xfId="31524"/>
    <cellStyle name="Style 67 2 3" xfId="31525"/>
    <cellStyle name="Style 67 2 3 2" xfId="31526"/>
    <cellStyle name="Style 67 2 4" xfId="31527"/>
    <cellStyle name="Style 67 2 5" xfId="31528"/>
    <cellStyle name="Style 67 2 6" xfId="31529"/>
    <cellStyle name="Style 67 2 7" xfId="31530"/>
    <cellStyle name="Style 67 2 8" xfId="31531"/>
    <cellStyle name="Style 68" xfId="31532"/>
    <cellStyle name="Style 68 2" xfId="31533"/>
    <cellStyle name="Style 68 2 2" xfId="31534"/>
    <cellStyle name="Style 68 2 3" xfId="31535"/>
    <cellStyle name="Style 68 2 3 2" xfId="31536"/>
    <cellStyle name="Style 68 2 4" xfId="31537"/>
    <cellStyle name="Style 68 2 5" xfId="31538"/>
    <cellStyle name="Style 68 2 6" xfId="31539"/>
    <cellStyle name="Style 68 2 7" xfId="31540"/>
    <cellStyle name="Style 68 2 8" xfId="31541"/>
    <cellStyle name="Style 69" xfId="31542"/>
    <cellStyle name="Style 69 2" xfId="31543"/>
    <cellStyle name="Style 69 2 2" xfId="31544"/>
    <cellStyle name="Style 69 2 3" xfId="31545"/>
    <cellStyle name="Style 69 2 3 2" xfId="31546"/>
    <cellStyle name="Style 69 2 4" xfId="31547"/>
    <cellStyle name="Style 69 2 5" xfId="31548"/>
    <cellStyle name="Style 69 2 6" xfId="31549"/>
    <cellStyle name="Style 69 2 7" xfId="31550"/>
    <cellStyle name="Style 69 2 8" xfId="31551"/>
    <cellStyle name="Style 70" xfId="31552"/>
    <cellStyle name="Style 70 2" xfId="31553"/>
    <cellStyle name="Style 70 2 2" xfId="31554"/>
    <cellStyle name="Style 70 2 2 2" xfId="31555"/>
    <cellStyle name="Style 70 2 2 2 2" xfId="31556"/>
    <cellStyle name="Style 70 2 2 2 2 2" xfId="31557"/>
    <cellStyle name="Style 70 2 2 2 2 3" xfId="31558"/>
    <cellStyle name="Style 70 2 2 2 2 4" xfId="31559"/>
    <cellStyle name="Style 70 2 2 2 3" xfId="31560"/>
    <cellStyle name="Style 70 2 2 2 4" xfId="31561"/>
    <cellStyle name="Style 70 2 2 2 5" xfId="31562"/>
    <cellStyle name="Style 70 2 2 2 6" xfId="31563"/>
    <cellStyle name="Style 70 2 2 2 7" xfId="31564"/>
    <cellStyle name="Style 70 2 2 3" xfId="31565"/>
    <cellStyle name="Style 70 2 2 3 2" xfId="31566"/>
    <cellStyle name="Style 70 2 2 4" xfId="31567"/>
    <cellStyle name="Style 70 2 2 4 2" xfId="31568"/>
    <cellStyle name="Style 70 2 2 5" xfId="31569"/>
    <cellStyle name="Style 70 2 2 5 2" xfId="31570"/>
    <cellStyle name="Style 70 2 2 5 2 2" xfId="31571"/>
    <cellStyle name="Style 70 2 2 5 2 2 2" xfId="31572"/>
    <cellStyle name="Style 70 2 2 5 2 2 2 2" xfId="31573"/>
    <cellStyle name="Style 70 2 2 5 2 2 2 2 2" xfId="31574"/>
    <cellStyle name="Style 70 2 2 5 2 2 2 2 2 2" xfId="31575"/>
    <cellStyle name="Style 70 2 2 5 2 2 2 2 3" xfId="31576"/>
    <cellStyle name="Style 70 2 2 5 2 2 2 3" xfId="31577"/>
    <cellStyle name="Style 70 2 2 5 2 2 2 3 2" xfId="31578"/>
    <cellStyle name="Style 70 2 2 5 2 2 3" xfId="31579"/>
    <cellStyle name="Style 70 2 2 5 2 2 3 2" xfId="31580"/>
    <cellStyle name="Style 70 2 2 5 2 2 4" xfId="31581"/>
    <cellStyle name="Style 70 2 2 5 2 3" xfId="31582"/>
    <cellStyle name="Style 70 2 2 5 2 4" xfId="31583"/>
    <cellStyle name="Style 70 2 2 5 2 4 2" xfId="31584"/>
    <cellStyle name="Style 70 2 2 5 2 4 2 2" xfId="31585"/>
    <cellStyle name="Style 70 2 2 5 2 4 3" xfId="31586"/>
    <cellStyle name="Style 70 2 2 5 2 5" xfId="31587"/>
    <cellStyle name="Style 70 2 2 5 2 5 2" xfId="31588"/>
    <cellStyle name="Style 70 2 2 5 2 6" xfId="31589"/>
    <cellStyle name="Style 70 2 2 5 3" xfId="31590"/>
    <cellStyle name="Style 70 2 2 5 3 2" xfId="31591"/>
    <cellStyle name="Style 70 2 2 5 3 2 2" xfId="31592"/>
    <cellStyle name="Style 70 2 2 5 3 2 2 2" xfId="31593"/>
    <cellStyle name="Style 70 2 2 5 3 2 2 2 2" xfId="31594"/>
    <cellStyle name="Style 70 2 2 5 3 2 2 3" xfId="31595"/>
    <cellStyle name="Style 70 2 2 5 3 2 3" xfId="31596"/>
    <cellStyle name="Style 70 2 2 5 3 2 3 2" xfId="31597"/>
    <cellStyle name="Style 70 2 2 5 3 3" xfId="31598"/>
    <cellStyle name="Style 70 2 2 5 3 3 2" xfId="31599"/>
    <cellStyle name="Style 70 2 2 5 3 4" xfId="31600"/>
    <cellStyle name="Style 70 2 2 5 4" xfId="31601"/>
    <cellStyle name="Style 70 2 2 5 4 2" xfId="31602"/>
    <cellStyle name="Style 70 2 2 5 4 2 2" xfId="31603"/>
    <cellStyle name="Style 70 2 2 5 4 2 2 2" xfId="31604"/>
    <cellStyle name="Style 70 2 2 5 4 2 3" xfId="31605"/>
    <cellStyle name="Style 70 2 2 5 4 3" xfId="31606"/>
    <cellStyle name="Style 70 2 2 5 4 3 2" xfId="31607"/>
    <cellStyle name="Style 70 2 2 5 5" xfId="31608"/>
    <cellStyle name="Style 70 2 2 5 5 2" xfId="31609"/>
    <cellStyle name="Style 70 2 2 5 6" xfId="31610"/>
    <cellStyle name="Style 70 2 2 6" xfId="31611"/>
    <cellStyle name="Style 70 2 2 6 2" xfId="31612"/>
    <cellStyle name="Style 70 2 2 7" xfId="31613"/>
    <cellStyle name="Style 70 2 2 8" xfId="31614"/>
    <cellStyle name="Style 70 2 2 8 2" xfId="31615"/>
    <cellStyle name="Style 70 2 2 8 2 2" xfId="31616"/>
    <cellStyle name="Style 70 2 2 8 2 2 2" xfId="31617"/>
    <cellStyle name="Style 70 2 2 8 2 3" xfId="31618"/>
    <cellStyle name="Style 70 2 2 8 3" xfId="31619"/>
    <cellStyle name="Style 70 2 2 8 3 2" xfId="31620"/>
    <cellStyle name="Style 70 2 2 9" xfId="31621"/>
    <cellStyle name="Style 70 2 3" xfId="31622"/>
    <cellStyle name="Style 70 2 4" xfId="31623"/>
    <cellStyle name="Style 70 2 5" xfId="31624"/>
    <cellStyle name="Style 70 2 6" xfId="31625"/>
    <cellStyle name="Style 70 2 6 2" xfId="31626"/>
    <cellStyle name="Style 70 3" xfId="31627"/>
    <cellStyle name="Style 70 3 2" xfId="31628"/>
    <cellStyle name="Style 70 3 3" xfId="31629"/>
    <cellStyle name="Style 70 3 3 2" xfId="31630"/>
    <cellStyle name="Style 70 3 4" xfId="31631"/>
    <cellStyle name="Style 70 3 5" xfId="31632"/>
    <cellStyle name="Style 70 3 6" xfId="31633"/>
    <cellStyle name="Style 70 3 7" xfId="31634"/>
    <cellStyle name="Style 70 3 8" xfId="31635"/>
    <cellStyle name="Style 71" xfId="31636"/>
    <cellStyle name="Style 71 2" xfId="31637"/>
    <cellStyle name="Style 71 2 2" xfId="31638"/>
    <cellStyle name="Style 71 2 2 2" xfId="31639"/>
    <cellStyle name="Style 71 2 2 2 2" xfId="31640"/>
    <cellStyle name="Style 71 2 2 2 2 2" xfId="31641"/>
    <cellStyle name="Style 71 2 2 2 2 3" xfId="31642"/>
    <cellStyle name="Style 71 2 2 2 2 4" xfId="31643"/>
    <cellStyle name="Style 71 2 2 2 3" xfId="31644"/>
    <cellStyle name="Style 71 2 2 2 4" xfId="31645"/>
    <cellStyle name="Style 71 2 2 2 5" xfId="31646"/>
    <cellStyle name="Style 71 2 2 2 6" xfId="31647"/>
    <cellStyle name="Style 71 2 2 2 7" xfId="31648"/>
    <cellStyle name="Style 71 2 2 3" xfId="31649"/>
    <cellStyle name="Style 71 2 2 3 2" xfId="31650"/>
    <cellStyle name="Style 71 2 2 4" xfId="31651"/>
    <cellStyle name="Style 71 2 2 4 2" xfId="31652"/>
    <cellStyle name="Style 71 2 2 5" xfId="31653"/>
    <cellStyle name="Style 71 2 2 5 2" xfId="31654"/>
    <cellStyle name="Style 71 2 2 5 2 2" xfId="31655"/>
    <cellStyle name="Style 71 2 2 5 2 2 2" xfId="31656"/>
    <cellStyle name="Style 71 2 2 5 2 2 2 2" xfId="31657"/>
    <cellStyle name="Style 71 2 2 5 2 2 2 2 2" xfId="31658"/>
    <cellStyle name="Style 71 2 2 5 2 2 2 2 2 2" xfId="31659"/>
    <cellStyle name="Style 71 2 2 5 2 2 2 2 3" xfId="31660"/>
    <cellStyle name="Style 71 2 2 5 2 2 2 3" xfId="31661"/>
    <cellStyle name="Style 71 2 2 5 2 2 2 3 2" xfId="31662"/>
    <cellStyle name="Style 71 2 2 5 2 2 3" xfId="31663"/>
    <cellStyle name="Style 71 2 2 5 2 2 3 2" xfId="31664"/>
    <cellStyle name="Style 71 2 2 5 2 2 4" xfId="31665"/>
    <cellStyle name="Style 71 2 2 5 2 3" xfId="31666"/>
    <cellStyle name="Style 71 2 2 5 2 4" xfId="31667"/>
    <cellStyle name="Style 71 2 2 5 2 4 2" xfId="31668"/>
    <cellStyle name="Style 71 2 2 5 2 4 2 2" xfId="31669"/>
    <cellStyle name="Style 71 2 2 5 2 4 3" xfId="31670"/>
    <cellStyle name="Style 71 2 2 5 2 5" xfId="31671"/>
    <cellStyle name="Style 71 2 2 5 2 5 2" xfId="31672"/>
    <cellStyle name="Style 71 2 2 5 2 6" xfId="31673"/>
    <cellStyle name="Style 71 2 2 5 3" xfId="31674"/>
    <cellStyle name="Style 71 2 2 5 3 2" xfId="31675"/>
    <cellStyle name="Style 71 2 2 5 3 2 2" xfId="31676"/>
    <cellStyle name="Style 71 2 2 5 3 2 2 2" xfId="31677"/>
    <cellStyle name="Style 71 2 2 5 3 2 2 2 2" xfId="31678"/>
    <cellStyle name="Style 71 2 2 5 3 2 2 3" xfId="31679"/>
    <cellStyle name="Style 71 2 2 5 3 2 3" xfId="31680"/>
    <cellStyle name="Style 71 2 2 5 3 2 3 2" xfId="31681"/>
    <cellStyle name="Style 71 2 2 5 3 3" xfId="31682"/>
    <cellStyle name="Style 71 2 2 5 3 3 2" xfId="31683"/>
    <cellStyle name="Style 71 2 2 5 3 4" xfId="31684"/>
    <cellStyle name="Style 71 2 2 5 4" xfId="31685"/>
    <cellStyle name="Style 71 2 2 5 4 2" xfId="31686"/>
    <cellStyle name="Style 71 2 2 5 4 2 2" xfId="31687"/>
    <cellStyle name="Style 71 2 2 5 4 2 2 2" xfId="31688"/>
    <cellStyle name="Style 71 2 2 5 4 2 3" xfId="31689"/>
    <cellStyle name="Style 71 2 2 5 4 3" xfId="31690"/>
    <cellStyle name="Style 71 2 2 5 4 3 2" xfId="31691"/>
    <cellStyle name="Style 71 2 2 5 5" xfId="31692"/>
    <cellStyle name="Style 71 2 2 5 5 2" xfId="31693"/>
    <cellStyle name="Style 71 2 2 5 6" xfId="31694"/>
    <cellStyle name="Style 71 2 2 6" xfId="31695"/>
    <cellStyle name="Style 71 2 2 6 2" xfId="31696"/>
    <cellStyle name="Style 71 2 2 7" xfId="31697"/>
    <cellStyle name="Style 71 2 2 8" xfId="31698"/>
    <cellStyle name="Style 71 2 2 8 2" xfId="31699"/>
    <cellStyle name="Style 71 2 2 8 2 2" xfId="31700"/>
    <cellStyle name="Style 71 2 2 8 2 2 2" xfId="31701"/>
    <cellStyle name="Style 71 2 2 8 2 3" xfId="31702"/>
    <cellStyle name="Style 71 2 2 8 3" xfId="31703"/>
    <cellStyle name="Style 71 2 2 8 3 2" xfId="31704"/>
    <cellStyle name="Style 71 2 2 9" xfId="31705"/>
    <cellStyle name="Style 71 2 3" xfId="31706"/>
    <cellStyle name="Style 71 2 4" xfId="31707"/>
    <cellStyle name="Style 71 2 5" xfId="31708"/>
    <cellStyle name="Style 71 2 6" xfId="31709"/>
    <cellStyle name="Style 71 2 6 2" xfId="31710"/>
    <cellStyle name="Style 71 3" xfId="31711"/>
    <cellStyle name="Style 71 3 2" xfId="31712"/>
    <cellStyle name="Style 71 3 3" xfId="31713"/>
    <cellStyle name="Style 71 3 3 2" xfId="31714"/>
    <cellStyle name="Style 71 3 4" xfId="31715"/>
    <cellStyle name="Style 71 3 5" xfId="31716"/>
    <cellStyle name="Style 71 3 6" xfId="31717"/>
    <cellStyle name="Style 71 3 7" xfId="31718"/>
    <cellStyle name="Style 71 3 8" xfId="31719"/>
    <cellStyle name="Style 72" xfId="31720"/>
    <cellStyle name="Style 72 2" xfId="31721"/>
    <cellStyle name="Style 72 2 2" xfId="31722"/>
    <cellStyle name="Style 72 2 2 2" xfId="31723"/>
    <cellStyle name="Style 72 2 2 2 2" xfId="31724"/>
    <cellStyle name="Style 72 2 2 2 2 2" xfId="31725"/>
    <cellStyle name="Style 72 2 2 2 2 3" xfId="31726"/>
    <cellStyle name="Style 72 2 2 2 2 4" xfId="31727"/>
    <cellStyle name="Style 72 2 2 2 3" xfId="31728"/>
    <cellStyle name="Style 72 2 2 2 4" xfId="31729"/>
    <cellStyle name="Style 72 2 2 2 5" xfId="31730"/>
    <cellStyle name="Style 72 2 2 2 6" xfId="31731"/>
    <cellStyle name="Style 72 2 2 2 7" xfId="31732"/>
    <cellStyle name="Style 72 2 2 3" xfId="31733"/>
    <cellStyle name="Style 72 2 2 3 2" xfId="31734"/>
    <cellStyle name="Style 72 2 2 4" xfId="31735"/>
    <cellStyle name="Style 72 2 2 4 2" xfId="31736"/>
    <cellStyle name="Style 72 2 2 5" xfId="31737"/>
    <cellStyle name="Style 72 2 2 5 2" xfId="31738"/>
    <cellStyle name="Style 72 2 2 5 2 2" xfId="31739"/>
    <cellStyle name="Style 72 2 2 5 2 2 2" xfId="31740"/>
    <cellStyle name="Style 72 2 2 5 2 2 2 2" xfId="31741"/>
    <cellStyle name="Style 72 2 2 5 2 2 2 2 2" xfId="31742"/>
    <cellStyle name="Style 72 2 2 5 2 2 2 2 2 2" xfId="31743"/>
    <cellStyle name="Style 72 2 2 5 2 2 2 2 3" xfId="31744"/>
    <cellStyle name="Style 72 2 2 5 2 2 2 3" xfId="31745"/>
    <cellStyle name="Style 72 2 2 5 2 2 2 3 2" xfId="31746"/>
    <cellStyle name="Style 72 2 2 5 2 2 3" xfId="31747"/>
    <cellStyle name="Style 72 2 2 5 2 2 3 2" xfId="31748"/>
    <cellStyle name="Style 72 2 2 5 2 2 4" xfId="31749"/>
    <cellStyle name="Style 72 2 2 5 2 3" xfId="31750"/>
    <cellStyle name="Style 72 2 2 5 2 4" xfId="31751"/>
    <cellStyle name="Style 72 2 2 5 2 4 2" xfId="31752"/>
    <cellStyle name="Style 72 2 2 5 2 4 2 2" xfId="31753"/>
    <cellStyle name="Style 72 2 2 5 2 4 3" xfId="31754"/>
    <cellStyle name="Style 72 2 2 5 2 5" xfId="31755"/>
    <cellStyle name="Style 72 2 2 5 2 5 2" xfId="31756"/>
    <cellStyle name="Style 72 2 2 5 2 6" xfId="31757"/>
    <cellStyle name="Style 72 2 2 5 3" xfId="31758"/>
    <cellStyle name="Style 72 2 2 5 3 2" xfId="31759"/>
    <cellStyle name="Style 72 2 2 5 3 2 2" xfId="31760"/>
    <cellStyle name="Style 72 2 2 5 3 2 2 2" xfId="31761"/>
    <cellStyle name="Style 72 2 2 5 3 2 2 2 2" xfId="31762"/>
    <cellStyle name="Style 72 2 2 5 3 2 2 3" xfId="31763"/>
    <cellStyle name="Style 72 2 2 5 3 2 3" xfId="31764"/>
    <cellStyle name="Style 72 2 2 5 3 2 3 2" xfId="31765"/>
    <cellStyle name="Style 72 2 2 5 3 3" xfId="31766"/>
    <cellStyle name="Style 72 2 2 5 3 3 2" xfId="31767"/>
    <cellStyle name="Style 72 2 2 5 3 4" xfId="31768"/>
    <cellStyle name="Style 72 2 2 5 4" xfId="31769"/>
    <cellStyle name="Style 72 2 2 5 4 2" xfId="31770"/>
    <cellStyle name="Style 72 2 2 5 4 2 2" xfId="31771"/>
    <cellStyle name="Style 72 2 2 5 4 2 2 2" xfId="31772"/>
    <cellStyle name="Style 72 2 2 5 4 2 3" xfId="31773"/>
    <cellStyle name="Style 72 2 2 5 4 3" xfId="31774"/>
    <cellStyle name="Style 72 2 2 5 4 3 2" xfId="31775"/>
    <cellStyle name="Style 72 2 2 5 5" xfId="31776"/>
    <cellStyle name="Style 72 2 2 5 5 2" xfId="31777"/>
    <cellStyle name="Style 72 2 2 5 6" xfId="31778"/>
    <cellStyle name="Style 72 2 2 6" xfId="31779"/>
    <cellStyle name="Style 72 2 2 6 2" xfId="31780"/>
    <cellStyle name="Style 72 2 2 7" xfId="31781"/>
    <cellStyle name="Style 72 2 2 8" xfId="31782"/>
    <cellStyle name="Style 72 2 2 8 2" xfId="31783"/>
    <cellStyle name="Style 72 2 2 8 2 2" xfId="31784"/>
    <cellStyle name="Style 72 2 2 8 2 2 2" xfId="31785"/>
    <cellStyle name="Style 72 2 2 8 2 3" xfId="31786"/>
    <cellStyle name="Style 72 2 2 8 3" xfId="31787"/>
    <cellStyle name="Style 72 2 2 8 3 2" xfId="31788"/>
    <cellStyle name="Style 72 2 2 9" xfId="31789"/>
    <cellStyle name="Style 72 2 3" xfId="31790"/>
    <cellStyle name="Style 72 2 4" xfId="31791"/>
    <cellStyle name="Style 72 2 5" xfId="31792"/>
    <cellStyle name="Style 72 2 6" xfId="31793"/>
    <cellStyle name="Style 72 2 6 2" xfId="31794"/>
    <cellStyle name="Style 72 3" xfId="31795"/>
    <cellStyle name="Style 72 3 2" xfId="31796"/>
    <cellStyle name="Style 72 3 3" xfId="31797"/>
    <cellStyle name="Style 72 3 3 2" xfId="31798"/>
    <cellStyle name="Style 72 3 4" xfId="31799"/>
    <cellStyle name="Style 72 3 5" xfId="31800"/>
    <cellStyle name="Style 72 3 6" xfId="31801"/>
    <cellStyle name="Style 72 3 7" xfId="31802"/>
    <cellStyle name="Style 72 3 8" xfId="31803"/>
    <cellStyle name="Style 73" xfId="31804"/>
    <cellStyle name="Style 73 2" xfId="31805"/>
    <cellStyle name="Style 73 2 2" xfId="31806"/>
    <cellStyle name="Style 73 2 2 10" xfId="31807"/>
    <cellStyle name="Style 73 2 2 2" xfId="31808"/>
    <cellStyle name="Style 73 2 2 2 2" xfId="31809"/>
    <cellStyle name="Style 73 2 2 2 2 2" xfId="31810"/>
    <cellStyle name="Style 73 2 2 2 2 3" xfId="31811"/>
    <cellStyle name="Style 73 2 2 2 2 4" xfId="31812"/>
    <cellStyle name="Style 73 2 2 2 3" xfId="31813"/>
    <cellStyle name="Style 73 2 2 2 3 2" xfId="31814"/>
    <cellStyle name="Style 73 2 2 2 4" xfId="31815"/>
    <cellStyle name="Style 73 2 2 2 4 2" xfId="31816"/>
    <cellStyle name="Style 73 2 2 2 5" xfId="31817"/>
    <cellStyle name="Style 73 2 2 2 5 2" xfId="31818"/>
    <cellStyle name="Style 73 2 2 2 6" xfId="31819"/>
    <cellStyle name="Style 73 2 2 2 7" xfId="31820"/>
    <cellStyle name="Style 73 2 2 3" xfId="31821"/>
    <cellStyle name="Style 73 2 2 3 2" xfId="31822"/>
    <cellStyle name="Style 73 2 2 4" xfId="31823"/>
    <cellStyle name="Style 73 2 2 4 2" xfId="31824"/>
    <cellStyle name="Style 73 2 2 5" xfId="31825"/>
    <cellStyle name="Style 73 2 2 5 2" xfId="31826"/>
    <cellStyle name="Style 73 2 2 5 2 2" xfId="31827"/>
    <cellStyle name="Style 73 2 2 5 2 2 2" xfId="31828"/>
    <cellStyle name="Style 73 2 2 5 2 2 2 2" xfId="31829"/>
    <cellStyle name="Style 73 2 2 5 2 2 2 2 2" xfId="31830"/>
    <cellStyle name="Style 73 2 2 5 2 2 2 2 2 2" xfId="31831"/>
    <cellStyle name="Style 73 2 2 5 2 2 2 2 3" xfId="31832"/>
    <cellStyle name="Style 73 2 2 5 2 2 2 3" xfId="31833"/>
    <cellStyle name="Style 73 2 2 5 2 2 2 3 2" xfId="31834"/>
    <cellStyle name="Style 73 2 2 5 2 2 3" xfId="31835"/>
    <cellStyle name="Style 73 2 2 5 2 2 3 2" xfId="31836"/>
    <cellStyle name="Style 73 2 2 5 2 2 4" xfId="31837"/>
    <cellStyle name="Style 73 2 2 5 2 3" xfId="31838"/>
    <cellStyle name="Style 73 2 2 5 2 4" xfId="31839"/>
    <cellStyle name="Style 73 2 2 5 2 4 2" xfId="31840"/>
    <cellStyle name="Style 73 2 2 5 2 4 2 2" xfId="31841"/>
    <cellStyle name="Style 73 2 2 5 2 4 3" xfId="31842"/>
    <cellStyle name="Style 73 2 2 5 2 5" xfId="31843"/>
    <cellStyle name="Style 73 2 2 5 2 5 2" xfId="31844"/>
    <cellStyle name="Style 73 2 2 5 2 6" xfId="31845"/>
    <cellStyle name="Style 73 2 2 5 3" xfId="31846"/>
    <cellStyle name="Style 73 2 2 5 3 2" xfId="31847"/>
    <cellStyle name="Style 73 2 2 5 3 2 2" xfId="31848"/>
    <cellStyle name="Style 73 2 2 5 3 2 2 2" xfId="31849"/>
    <cellStyle name="Style 73 2 2 5 3 2 2 2 2" xfId="31850"/>
    <cellStyle name="Style 73 2 2 5 3 2 2 3" xfId="31851"/>
    <cellStyle name="Style 73 2 2 5 3 2 3" xfId="31852"/>
    <cellStyle name="Style 73 2 2 5 3 2 3 2" xfId="31853"/>
    <cellStyle name="Style 73 2 2 5 3 3" xfId="31854"/>
    <cellStyle name="Style 73 2 2 5 3 3 2" xfId="31855"/>
    <cellStyle name="Style 73 2 2 5 3 4" xfId="31856"/>
    <cellStyle name="Style 73 2 2 5 4" xfId="31857"/>
    <cellStyle name="Style 73 2 2 5 4 2" xfId="31858"/>
    <cellStyle name="Style 73 2 2 5 4 2 2" xfId="31859"/>
    <cellStyle name="Style 73 2 2 5 4 2 2 2" xfId="31860"/>
    <cellStyle name="Style 73 2 2 5 4 2 3" xfId="31861"/>
    <cellStyle name="Style 73 2 2 5 4 3" xfId="31862"/>
    <cellStyle name="Style 73 2 2 5 4 3 2" xfId="31863"/>
    <cellStyle name="Style 73 2 2 5 5" xfId="31864"/>
    <cellStyle name="Style 73 2 2 5 5 2" xfId="31865"/>
    <cellStyle name="Style 73 2 2 5 6" xfId="31866"/>
    <cellStyle name="Style 73 2 2 6" xfId="31867"/>
    <cellStyle name="Style 73 2 2 6 2" xfId="31868"/>
    <cellStyle name="Style 73 2 2 7" xfId="31869"/>
    <cellStyle name="Style 73 2 2 8" xfId="31870"/>
    <cellStyle name="Style 73 2 2 9" xfId="31871"/>
    <cellStyle name="Style 73 2 2 9 2" xfId="31872"/>
    <cellStyle name="Style 73 2 2 9 2 2" xfId="31873"/>
    <cellStyle name="Style 73 2 2 9 2 2 2" xfId="31874"/>
    <cellStyle name="Style 73 2 2 9 2 3" xfId="31875"/>
    <cellStyle name="Style 73 2 2 9 3" xfId="31876"/>
    <cellStyle name="Style 73 2 2 9 3 2" xfId="31877"/>
    <cellStyle name="Style 73 2 3" xfId="31878"/>
    <cellStyle name="Style 73 2 3 2" xfId="31879"/>
    <cellStyle name="Style 73 2 4" xfId="31880"/>
    <cellStyle name="Style 73 2 4 2" xfId="31881"/>
    <cellStyle name="Style 73 2 5" xfId="31882"/>
    <cellStyle name="Style 73 2 5 2" xfId="31883"/>
    <cellStyle name="Style 73 2 6" xfId="31884"/>
    <cellStyle name="Style 73 2 6 2" xfId="31885"/>
    <cellStyle name="Style 73 3" xfId="31886"/>
    <cellStyle name="Style 73 3 2" xfId="31887"/>
    <cellStyle name="Style 73 3 2 2" xfId="31888"/>
    <cellStyle name="Style 73 3 3" xfId="31889"/>
    <cellStyle name="Style 73 3 3 2" xfId="31890"/>
    <cellStyle name="Style 73 3 4" xfId="31891"/>
    <cellStyle name="Style 73 3 5" xfId="31892"/>
    <cellStyle name="Style 73 3 6" xfId="31893"/>
    <cellStyle name="Style 73 3 7" xfId="31894"/>
    <cellStyle name="Style 73 3 8" xfId="31895"/>
    <cellStyle name="Style 74" xfId="31896"/>
    <cellStyle name="Style 74 2" xfId="31897"/>
    <cellStyle name="Style 74 2 2" xfId="31898"/>
    <cellStyle name="Style 74 2 2 2" xfId="31899"/>
    <cellStyle name="Style 74 2 2 2 2" xfId="31900"/>
    <cellStyle name="Style 74 2 2 2 2 2" xfId="31901"/>
    <cellStyle name="Style 74 2 2 2 2 3" xfId="31902"/>
    <cellStyle name="Style 74 2 2 2 2 4" xfId="31903"/>
    <cellStyle name="Style 74 2 2 2 3" xfId="31904"/>
    <cellStyle name="Style 74 2 2 2 4" xfId="31905"/>
    <cellStyle name="Style 74 2 2 2 5" xfId="31906"/>
    <cellStyle name="Style 74 2 2 2 6" xfId="31907"/>
    <cellStyle name="Style 74 2 2 2 7" xfId="31908"/>
    <cellStyle name="Style 74 2 2 3" xfId="31909"/>
    <cellStyle name="Style 74 2 2 3 2" xfId="31910"/>
    <cellStyle name="Style 74 2 2 4" xfId="31911"/>
    <cellStyle name="Style 74 2 2 4 2" xfId="31912"/>
    <cellStyle name="Style 74 2 2 5" xfId="31913"/>
    <cellStyle name="Style 74 2 2 5 2" xfId="31914"/>
    <cellStyle name="Style 74 2 2 5 2 2" xfId="31915"/>
    <cellStyle name="Style 74 2 2 5 2 2 2" xfId="31916"/>
    <cellStyle name="Style 74 2 2 5 2 2 2 2" xfId="31917"/>
    <cellStyle name="Style 74 2 2 5 2 2 2 2 2" xfId="31918"/>
    <cellStyle name="Style 74 2 2 5 2 2 2 2 2 2" xfId="31919"/>
    <cellStyle name="Style 74 2 2 5 2 2 2 2 3" xfId="31920"/>
    <cellStyle name="Style 74 2 2 5 2 2 2 3" xfId="31921"/>
    <cellStyle name="Style 74 2 2 5 2 2 2 3 2" xfId="31922"/>
    <cellStyle name="Style 74 2 2 5 2 2 3" xfId="31923"/>
    <cellStyle name="Style 74 2 2 5 2 2 3 2" xfId="31924"/>
    <cellStyle name="Style 74 2 2 5 2 2 4" xfId="31925"/>
    <cellStyle name="Style 74 2 2 5 2 3" xfId="31926"/>
    <cellStyle name="Style 74 2 2 5 2 4" xfId="31927"/>
    <cellStyle name="Style 74 2 2 5 2 4 2" xfId="31928"/>
    <cellStyle name="Style 74 2 2 5 2 4 2 2" xfId="31929"/>
    <cellStyle name="Style 74 2 2 5 2 4 3" xfId="31930"/>
    <cellStyle name="Style 74 2 2 5 2 5" xfId="31931"/>
    <cellStyle name="Style 74 2 2 5 2 5 2" xfId="31932"/>
    <cellStyle name="Style 74 2 2 5 2 6" xfId="31933"/>
    <cellStyle name="Style 74 2 2 5 3" xfId="31934"/>
    <cellStyle name="Style 74 2 2 5 3 2" xfId="31935"/>
    <cellStyle name="Style 74 2 2 5 3 2 2" xfId="31936"/>
    <cellStyle name="Style 74 2 2 5 3 2 2 2" xfId="31937"/>
    <cellStyle name="Style 74 2 2 5 3 2 2 2 2" xfId="31938"/>
    <cellStyle name="Style 74 2 2 5 3 2 2 3" xfId="31939"/>
    <cellStyle name="Style 74 2 2 5 3 2 3" xfId="31940"/>
    <cellStyle name="Style 74 2 2 5 3 2 3 2" xfId="31941"/>
    <cellStyle name="Style 74 2 2 5 3 3" xfId="31942"/>
    <cellStyle name="Style 74 2 2 5 3 3 2" xfId="31943"/>
    <cellStyle name="Style 74 2 2 5 3 4" xfId="31944"/>
    <cellStyle name="Style 74 2 2 5 4" xfId="31945"/>
    <cellStyle name="Style 74 2 2 5 4 2" xfId="31946"/>
    <cellStyle name="Style 74 2 2 5 4 2 2" xfId="31947"/>
    <cellStyle name="Style 74 2 2 5 4 2 2 2" xfId="31948"/>
    <cellStyle name="Style 74 2 2 5 4 2 3" xfId="31949"/>
    <cellStyle name="Style 74 2 2 5 4 3" xfId="31950"/>
    <cellStyle name="Style 74 2 2 5 4 3 2" xfId="31951"/>
    <cellStyle name="Style 74 2 2 5 5" xfId="31952"/>
    <cellStyle name="Style 74 2 2 5 5 2" xfId="31953"/>
    <cellStyle name="Style 74 2 2 5 6" xfId="31954"/>
    <cellStyle name="Style 74 2 2 6" xfId="31955"/>
    <cellStyle name="Style 74 2 2 6 2" xfId="31956"/>
    <cellStyle name="Style 74 2 2 7" xfId="31957"/>
    <cellStyle name="Style 74 2 2 8" xfId="31958"/>
    <cellStyle name="Style 74 2 2 8 2" xfId="31959"/>
    <cellStyle name="Style 74 2 2 8 2 2" xfId="31960"/>
    <cellStyle name="Style 74 2 2 8 2 2 2" xfId="31961"/>
    <cellStyle name="Style 74 2 2 8 2 3" xfId="31962"/>
    <cellStyle name="Style 74 2 2 8 3" xfId="31963"/>
    <cellStyle name="Style 74 2 2 8 3 2" xfId="31964"/>
    <cellStyle name="Style 74 2 2 9" xfId="31965"/>
    <cellStyle name="Style 74 2 3" xfId="31966"/>
    <cellStyle name="Style 74 2 4" xfId="31967"/>
    <cellStyle name="Style 74 2 5" xfId="31968"/>
    <cellStyle name="Style 74 2 6" xfId="31969"/>
    <cellStyle name="Style 74 2 6 2" xfId="31970"/>
    <cellStyle name="Style 74 3" xfId="31971"/>
    <cellStyle name="Style 74 3 2" xfId="31972"/>
    <cellStyle name="Style 74 3 3" xfId="31973"/>
    <cellStyle name="Style 74 3 3 2" xfId="31974"/>
    <cellStyle name="Style 74 3 4" xfId="31975"/>
    <cellStyle name="Style 74 3 5" xfId="31976"/>
    <cellStyle name="Style 74 3 6" xfId="31977"/>
    <cellStyle name="Style 74 3 7" xfId="31978"/>
    <cellStyle name="Style 74 3 8" xfId="31979"/>
    <cellStyle name="Style 75" xfId="31980"/>
    <cellStyle name="Style 75 2" xfId="31981"/>
    <cellStyle name="Style 75 2 2" xfId="31982"/>
    <cellStyle name="Style 75 2 2 2" xfId="31983"/>
    <cellStyle name="Style 75 2 2 2 2" xfId="31984"/>
    <cellStyle name="Style 75 2 2 2 2 2" xfId="31985"/>
    <cellStyle name="Style 75 2 2 2 2 3" xfId="31986"/>
    <cellStyle name="Style 75 2 2 2 2 4" xfId="31987"/>
    <cellStyle name="Style 75 2 2 2 3" xfId="31988"/>
    <cellStyle name="Style 75 2 2 2 4" xfId="31989"/>
    <cellStyle name="Style 75 2 2 2 5" xfId="31990"/>
    <cellStyle name="Style 75 2 2 2 6" xfId="31991"/>
    <cellStyle name="Style 75 2 2 2 7" xfId="31992"/>
    <cellStyle name="Style 75 2 2 3" xfId="31993"/>
    <cellStyle name="Style 75 2 2 3 2" xfId="31994"/>
    <cellStyle name="Style 75 2 2 4" xfId="31995"/>
    <cellStyle name="Style 75 2 2 4 2" xfId="31996"/>
    <cellStyle name="Style 75 2 2 5" xfId="31997"/>
    <cellStyle name="Style 75 2 2 5 2" xfId="31998"/>
    <cellStyle name="Style 75 2 2 5 2 2" xfId="31999"/>
    <cellStyle name="Style 75 2 2 5 2 2 2" xfId="32000"/>
    <cellStyle name="Style 75 2 2 5 2 2 2 2" xfId="32001"/>
    <cellStyle name="Style 75 2 2 5 2 2 2 2 2" xfId="32002"/>
    <cellStyle name="Style 75 2 2 5 2 2 2 2 2 2" xfId="32003"/>
    <cellStyle name="Style 75 2 2 5 2 2 2 2 3" xfId="32004"/>
    <cellStyle name="Style 75 2 2 5 2 2 2 3" xfId="32005"/>
    <cellStyle name="Style 75 2 2 5 2 2 2 3 2" xfId="32006"/>
    <cellStyle name="Style 75 2 2 5 2 2 3" xfId="32007"/>
    <cellStyle name="Style 75 2 2 5 2 2 3 2" xfId="32008"/>
    <cellStyle name="Style 75 2 2 5 2 2 4" xfId="32009"/>
    <cellStyle name="Style 75 2 2 5 2 3" xfId="32010"/>
    <cellStyle name="Style 75 2 2 5 2 4" xfId="32011"/>
    <cellStyle name="Style 75 2 2 5 2 4 2" xfId="32012"/>
    <cellStyle name="Style 75 2 2 5 2 4 2 2" xfId="32013"/>
    <cellStyle name="Style 75 2 2 5 2 4 3" xfId="32014"/>
    <cellStyle name="Style 75 2 2 5 2 5" xfId="32015"/>
    <cellStyle name="Style 75 2 2 5 2 5 2" xfId="32016"/>
    <cellStyle name="Style 75 2 2 5 2 6" xfId="32017"/>
    <cellStyle name="Style 75 2 2 5 3" xfId="32018"/>
    <cellStyle name="Style 75 2 2 5 3 2" xfId="32019"/>
    <cellStyle name="Style 75 2 2 5 3 2 2" xfId="32020"/>
    <cellStyle name="Style 75 2 2 5 3 2 2 2" xfId="32021"/>
    <cellStyle name="Style 75 2 2 5 3 2 2 2 2" xfId="32022"/>
    <cellStyle name="Style 75 2 2 5 3 2 2 3" xfId="32023"/>
    <cellStyle name="Style 75 2 2 5 3 2 3" xfId="32024"/>
    <cellStyle name="Style 75 2 2 5 3 2 3 2" xfId="32025"/>
    <cellStyle name="Style 75 2 2 5 3 3" xfId="32026"/>
    <cellStyle name="Style 75 2 2 5 3 3 2" xfId="32027"/>
    <cellStyle name="Style 75 2 2 5 3 4" xfId="32028"/>
    <cellStyle name="Style 75 2 2 5 4" xfId="32029"/>
    <cellStyle name="Style 75 2 2 5 4 2" xfId="32030"/>
    <cellStyle name="Style 75 2 2 5 4 2 2" xfId="32031"/>
    <cellStyle name="Style 75 2 2 5 4 2 2 2" xfId="32032"/>
    <cellStyle name="Style 75 2 2 5 4 2 3" xfId="32033"/>
    <cellStyle name="Style 75 2 2 5 4 3" xfId="32034"/>
    <cellStyle name="Style 75 2 2 5 4 3 2" xfId="32035"/>
    <cellStyle name="Style 75 2 2 5 5" xfId="32036"/>
    <cellStyle name="Style 75 2 2 5 5 2" xfId="32037"/>
    <cellStyle name="Style 75 2 2 5 6" xfId="32038"/>
    <cellStyle name="Style 75 2 2 6" xfId="32039"/>
    <cellStyle name="Style 75 2 2 6 2" xfId="32040"/>
    <cellStyle name="Style 75 2 2 7" xfId="32041"/>
    <cellStyle name="Style 75 2 2 8" xfId="32042"/>
    <cellStyle name="Style 75 2 2 8 2" xfId="32043"/>
    <cellStyle name="Style 75 2 2 8 2 2" xfId="32044"/>
    <cellStyle name="Style 75 2 2 8 2 2 2" xfId="32045"/>
    <cellStyle name="Style 75 2 2 8 2 3" xfId="32046"/>
    <cellStyle name="Style 75 2 2 8 3" xfId="32047"/>
    <cellStyle name="Style 75 2 2 8 3 2" xfId="32048"/>
    <cellStyle name="Style 75 2 2 9" xfId="32049"/>
    <cellStyle name="Style 75 2 3" xfId="32050"/>
    <cellStyle name="Style 75 2 4" xfId="32051"/>
    <cellStyle name="Style 75 2 5" xfId="32052"/>
    <cellStyle name="Style 75 2 6" xfId="32053"/>
    <cellStyle name="Style 75 2 6 2" xfId="32054"/>
    <cellStyle name="Style 75 3" xfId="32055"/>
    <cellStyle name="Style 75 3 2" xfId="32056"/>
    <cellStyle name="Style 75 3 3" xfId="32057"/>
    <cellStyle name="Style 75 3 3 2" xfId="32058"/>
    <cellStyle name="Style 75 3 4" xfId="32059"/>
    <cellStyle name="Style 75 3 5" xfId="32060"/>
    <cellStyle name="Style 75 3 6" xfId="32061"/>
    <cellStyle name="Style 75 3 7" xfId="32062"/>
    <cellStyle name="Style 75 3 8" xfId="32063"/>
    <cellStyle name="Style 76" xfId="32064"/>
    <cellStyle name="Style 76 2" xfId="32065"/>
    <cellStyle name="Style 76 2 2" xfId="32066"/>
    <cellStyle name="Style 76 2 2 10" xfId="32067"/>
    <cellStyle name="Style 76 2 2 2" xfId="32068"/>
    <cellStyle name="Style 76 2 2 2 2" xfId="32069"/>
    <cellStyle name="Style 76 2 2 2 2 2" xfId="32070"/>
    <cellStyle name="Style 76 2 2 2 2 3" xfId="32071"/>
    <cellStyle name="Style 76 2 2 2 2 4" xfId="32072"/>
    <cellStyle name="Style 76 2 2 2 3" xfId="32073"/>
    <cellStyle name="Style 76 2 2 2 3 2" xfId="32074"/>
    <cellStyle name="Style 76 2 2 2 4" xfId="32075"/>
    <cellStyle name="Style 76 2 2 2 4 2" xfId="32076"/>
    <cellStyle name="Style 76 2 2 2 5" xfId="32077"/>
    <cellStyle name="Style 76 2 2 2 5 2" xfId="32078"/>
    <cellStyle name="Style 76 2 2 2 6" xfId="32079"/>
    <cellStyle name="Style 76 2 2 2 7" xfId="32080"/>
    <cellStyle name="Style 76 2 2 3" xfId="32081"/>
    <cellStyle name="Style 76 2 2 3 2" xfId="32082"/>
    <cellStyle name="Style 76 2 2 4" xfId="32083"/>
    <cellStyle name="Style 76 2 2 4 2" xfId="32084"/>
    <cellStyle name="Style 76 2 2 5" xfId="32085"/>
    <cellStyle name="Style 76 2 2 5 2" xfId="32086"/>
    <cellStyle name="Style 76 2 2 5 2 2" xfId="32087"/>
    <cellStyle name="Style 76 2 2 5 2 2 2" xfId="32088"/>
    <cellStyle name="Style 76 2 2 5 2 2 2 2" xfId="32089"/>
    <cellStyle name="Style 76 2 2 5 2 2 2 2 2" xfId="32090"/>
    <cellStyle name="Style 76 2 2 5 2 2 2 2 2 2" xfId="32091"/>
    <cellStyle name="Style 76 2 2 5 2 2 2 2 3" xfId="32092"/>
    <cellStyle name="Style 76 2 2 5 2 2 2 3" xfId="32093"/>
    <cellStyle name="Style 76 2 2 5 2 2 2 3 2" xfId="32094"/>
    <cellStyle name="Style 76 2 2 5 2 2 3" xfId="32095"/>
    <cellStyle name="Style 76 2 2 5 2 2 3 2" xfId="32096"/>
    <cellStyle name="Style 76 2 2 5 2 2 4" xfId="32097"/>
    <cellStyle name="Style 76 2 2 5 2 3" xfId="32098"/>
    <cellStyle name="Style 76 2 2 5 2 4" xfId="32099"/>
    <cellStyle name="Style 76 2 2 5 2 4 2" xfId="32100"/>
    <cellStyle name="Style 76 2 2 5 2 4 2 2" xfId="32101"/>
    <cellStyle name="Style 76 2 2 5 2 4 3" xfId="32102"/>
    <cellStyle name="Style 76 2 2 5 2 5" xfId="32103"/>
    <cellStyle name="Style 76 2 2 5 2 5 2" xfId="32104"/>
    <cellStyle name="Style 76 2 2 5 2 6" xfId="32105"/>
    <cellStyle name="Style 76 2 2 5 3" xfId="32106"/>
    <cellStyle name="Style 76 2 2 5 3 2" xfId="32107"/>
    <cellStyle name="Style 76 2 2 5 3 2 2" xfId="32108"/>
    <cellStyle name="Style 76 2 2 5 3 2 2 2" xfId="32109"/>
    <cellStyle name="Style 76 2 2 5 3 2 2 2 2" xfId="32110"/>
    <cellStyle name="Style 76 2 2 5 3 2 2 3" xfId="32111"/>
    <cellStyle name="Style 76 2 2 5 3 2 3" xfId="32112"/>
    <cellStyle name="Style 76 2 2 5 3 2 3 2" xfId="32113"/>
    <cellStyle name="Style 76 2 2 5 3 3" xfId="32114"/>
    <cellStyle name="Style 76 2 2 5 3 3 2" xfId="32115"/>
    <cellStyle name="Style 76 2 2 5 3 4" xfId="32116"/>
    <cellStyle name="Style 76 2 2 5 4" xfId="32117"/>
    <cellStyle name="Style 76 2 2 5 4 2" xfId="32118"/>
    <cellStyle name="Style 76 2 2 5 4 2 2" xfId="32119"/>
    <cellStyle name="Style 76 2 2 5 4 2 2 2" xfId="32120"/>
    <cellStyle name="Style 76 2 2 5 4 2 3" xfId="32121"/>
    <cellStyle name="Style 76 2 2 5 4 3" xfId="32122"/>
    <cellStyle name="Style 76 2 2 5 4 3 2" xfId="32123"/>
    <cellStyle name="Style 76 2 2 5 5" xfId="32124"/>
    <cellStyle name="Style 76 2 2 5 5 2" xfId="32125"/>
    <cellStyle name="Style 76 2 2 5 6" xfId="32126"/>
    <cellStyle name="Style 76 2 2 6" xfId="32127"/>
    <cellStyle name="Style 76 2 2 6 2" xfId="32128"/>
    <cellStyle name="Style 76 2 2 7" xfId="32129"/>
    <cellStyle name="Style 76 2 2 8" xfId="32130"/>
    <cellStyle name="Style 76 2 2 9" xfId="32131"/>
    <cellStyle name="Style 76 2 2 9 2" xfId="32132"/>
    <cellStyle name="Style 76 2 2 9 2 2" xfId="32133"/>
    <cellStyle name="Style 76 2 2 9 2 2 2" xfId="32134"/>
    <cellStyle name="Style 76 2 2 9 2 3" xfId="32135"/>
    <cellStyle name="Style 76 2 2 9 3" xfId="32136"/>
    <cellStyle name="Style 76 2 2 9 3 2" xfId="32137"/>
    <cellStyle name="Style 76 2 3" xfId="32138"/>
    <cellStyle name="Style 76 2 3 2" xfId="32139"/>
    <cellStyle name="Style 76 2 4" xfId="32140"/>
    <cellStyle name="Style 76 2 4 2" xfId="32141"/>
    <cellStyle name="Style 76 2 5" xfId="32142"/>
    <cellStyle name="Style 76 2 5 2" xfId="32143"/>
    <cellStyle name="Style 76 2 6" xfId="32144"/>
    <cellStyle name="Style 76 2 6 2" xfId="32145"/>
    <cellStyle name="Style 76 3" xfId="32146"/>
    <cellStyle name="Style 76 3 2" xfId="32147"/>
    <cellStyle name="Style 76 3 3" xfId="32148"/>
    <cellStyle name="Style 76 3 3 2" xfId="32149"/>
    <cellStyle name="Style 76 3 4" xfId="32150"/>
    <cellStyle name="Style 76 3 5" xfId="32151"/>
    <cellStyle name="Style 76 3 6" xfId="32152"/>
    <cellStyle name="Style 76 3 7" xfId="32153"/>
    <cellStyle name="Style 76 3 8" xfId="32154"/>
    <cellStyle name="Style 77" xfId="351"/>
    <cellStyle name="Style 77 2" xfId="32156"/>
    <cellStyle name="Style 77 2 2" xfId="32157"/>
    <cellStyle name="Style 77 2 2 10" xfId="32158"/>
    <cellStyle name="Style 77 2 2 2" xfId="32159"/>
    <cellStyle name="Style 77 2 2 2 2" xfId="32160"/>
    <cellStyle name="Style 77 2 2 2 2 2" xfId="32161"/>
    <cellStyle name="Style 77 2 2 2 2 3" xfId="32162"/>
    <cellStyle name="Style 77 2 2 2 2 4" xfId="32163"/>
    <cellStyle name="Style 77 2 2 2 3" xfId="32164"/>
    <cellStyle name="Style 77 2 2 2 3 2" xfId="32165"/>
    <cellStyle name="Style 77 2 2 2 4" xfId="32166"/>
    <cellStyle name="Style 77 2 2 2 4 2" xfId="32167"/>
    <cellStyle name="Style 77 2 2 2 5" xfId="32168"/>
    <cellStyle name="Style 77 2 2 2 5 2" xfId="32169"/>
    <cellStyle name="Style 77 2 2 2 6" xfId="32170"/>
    <cellStyle name="Style 77 2 2 2 7" xfId="32171"/>
    <cellStyle name="Style 77 2 2 3" xfId="32172"/>
    <cellStyle name="Style 77 2 2 3 2" xfId="32173"/>
    <cellStyle name="Style 77 2 2 3 3" xfId="36431"/>
    <cellStyle name="Style 77 2 2 4" xfId="32174"/>
    <cellStyle name="Style 77 2 2 4 2" xfId="32175"/>
    <cellStyle name="Style 77 2 2 5" xfId="32176"/>
    <cellStyle name="Style 77 2 2 5 2" xfId="32177"/>
    <cellStyle name="Style 77 2 2 5 2 2" xfId="32178"/>
    <cellStyle name="Style 77 2 2 5 2 2 2" xfId="32179"/>
    <cellStyle name="Style 77 2 2 5 2 2 2 2" xfId="32180"/>
    <cellStyle name="Style 77 2 2 5 2 2 2 2 2" xfId="32181"/>
    <cellStyle name="Style 77 2 2 5 2 2 2 2 2 2" xfId="32182"/>
    <cellStyle name="Style 77 2 2 5 2 2 2 2 3" xfId="32183"/>
    <cellStyle name="Style 77 2 2 5 2 2 2 3" xfId="32184"/>
    <cellStyle name="Style 77 2 2 5 2 2 2 3 2" xfId="32185"/>
    <cellStyle name="Style 77 2 2 5 2 2 3" xfId="32186"/>
    <cellStyle name="Style 77 2 2 5 2 2 3 2" xfId="32187"/>
    <cellStyle name="Style 77 2 2 5 2 2 4" xfId="32188"/>
    <cellStyle name="Style 77 2 2 5 2 3" xfId="32189"/>
    <cellStyle name="Style 77 2 2 5 2 4" xfId="32190"/>
    <cellStyle name="Style 77 2 2 5 2 4 2" xfId="32191"/>
    <cellStyle name="Style 77 2 2 5 2 4 2 2" xfId="32192"/>
    <cellStyle name="Style 77 2 2 5 2 4 3" xfId="32193"/>
    <cellStyle name="Style 77 2 2 5 2 5" xfId="32194"/>
    <cellStyle name="Style 77 2 2 5 2 5 2" xfId="32195"/>
    <cellStyle name="Style 77 2 2 5 2 6" xfId="32196"/>
    <cellStyle name="Style 77 2 2 5 3" xfId="32197"/>
    <cellStyle name="Style 77 2 2 5 3 2" xfId="32198"/>
    <cellStyle name="Style 77 2 2 5 3 2 2" xfId="32199"/>
    <cellStyle name="Style 77 2 2 5 3 2 2 2" xfId="32200"/>
    <cellStyle name="Style 77 2 2 5 3 2 2 2 2" xfId="32201"/>
    <cellStyle name="Style 77 2 2 5 3 2 2 3" xfId="32202"/>
    <cellStyle name="Style 77 2 2 5 3 2 3" xfId="32203"/>
    <cellStyle name="Style 77 2 2 5 3 2 3 2" xfId="32204"/>
    <cellStyle name="Style 77 2 2 5 3 3" xfId="32205"/>
    <cellStyle name="Style 77 2 2 5 3 3 2" xfId="32206"/>
    <cellStyle name="Style 77 2 2 5 3 4" xfId="32207"/>
    <cellStyle name="Style 77 2 2 5 4" xfId="32208"/>
    <cellStyle name="Style 77 2 2 5 4 2" xfId="32209"/>
    <cellStyle name="Style 77 2 2 5 4 2 2" xfId="32210"/>
    <cellStyle name="Style 77 2 2 5 4 2 2 2" xfId="32211"/>
    <cellStyle name="Style 77 2 2 5 4 2 3" xfId="32212"/>
    <cellStyle name="Style 77 2 2 5 4 3" xfId="32213"/>
    <cellStyle name="Style 77 2 2 5 4 3 2" xfId="32214"/>
    <cellStyle name="Style 77 2 2 5 5" xfId="32215"/>
    <cellStyle name="Style 77 2 2 5 5 2" xfId="32216"/>
    <cellStyle name="Style 77 2 2 5 6" xfId="32217"/>
    <cellStyle name="Style 77 2 2 6" xfId="32218"/>
    <cellStyle name="Style 77 2 2 6 2" xfId="32219"/>
    <cellStyle name="Style 77 2 2 7" xfId="32220"/>
    <cellStyle name="Style 77 2 2 8" xfId="32221"/>
    <cellStyle name="Style 77 2 2 9" xfId="32222"/>
    <cellStyle name="Style 77 2 2 9 2" xfId="32223"/>
    <cellStyle name="Style 77 2 2 9 2 2" xfId="32224"/>
    <cellStyle name="Style 77 2 2 9 2 2 2" xfId="32225"/>
    <cellStyle name="Style 77 2 2 9 2 3" xfId="32226"/>
    <cellStyle name="Style 77 2 2 9 3" xfId="32227"/>
    <cellStyle name="Style 77 2 2 9 3 2" xfId="32228"/>
    <cellStyle name="Style 77 2 3" xfId="32229"/>
    <cellStyle name="Style 77 2 3 2" xfId="32230"/>
    <cellStyle name="Style 77 2 4" xfId="32231"/>
    <cellStyle name="Style 77 2 4 2" xfId="32232"/>
    <cellStyle name="Style 77 2 5" xfId="32233"/>
    <cellStyle name="Style 77 2 5 2" xfId="32234"/>
    <cellStyle name="Style 77 2 6" xfId="32235"/>
    <cellStyle name="Style 77 2 6 2" xfId="32236"/>
    <cellStyle name="Style 77 3" xfId="32237"/>
    <cellStyle name="Style 77 3 2" xfId="32238"/>
    <cellStyle name="Style 77 3 2 2" xfId="34720"/>
    <cellStyle name="Style 77 3 2 2 2" xfId="36434"/>
    <cellStyle name="Style 77 3 2 3" xfId="36433"/>
    <cellStyle name="Style 77 3 2 4" xfId="34719"/>
    <cellStyle name="Style 77 3 3" xfId="32239"/>
    <cellStyle name="Style 77 3 3 2" xfId="32240"/>
    <cellStyle name="Style 77 3 3 2 2" xfId="36435"/>
    <cellStyle name="Style 77 3 3 3" xfId="34721"/>
    <cellStyle name="Style 77 3 4" xfId="32241"/>
    <cellStyle name="Style 77 3 4 2" xfId="36432"/>
    <cellStyle name="Style 77 3 5" xfId="32242"/>
    <cellStyle name="Style 77 3 6" xfId="32243"/>
    <cellStyle name="Style 77 3 7" xfId="32244"/>
    <cellStyle name="Style 77 3 8" xfId="32245"/>
    <cellStyle name="Style 77 3 9" xfId="34718"/>
    <cellStyle name="Style 77 4" xfId="32155"/>
    <cellStyle name="Style 77 4 2" xfId="34723"/>
    <cellStyle name="Style 77 4 2 2" xfId="34724"/>
    <cellStyle name="Style 77 4 2 2 2" xfId="36438"/>
    <cellStyle name="Style 77 4 2 3" xfId="36437"/>
    <cellStyle name="Style 77 4 3" xfId="34725"/>
    <cellStyle name="Style 77 4 3 2" xfId="36439"/>
    <cellStyle name="Style 77 4 4" xfId="36436"/>
    <cellStyle name="Style 77 4 5" xfId="34722"/>
    <cellStyle name="Style 77 5" xfId="34726"/>
    <cellStyle name="Style 77 5 2" xfId="34727"/>
    <cellStyle name="Style 77 5 2 2" xfId="34728"/>
    <cellStyle name="Style 77 5 2 2 2" xfId="36442"/>
    <cellStyle name="Style 77 5 2 3" xfId="36441"/>
    <cellStyle name="Style 77 5 3" xfId="34729"/>
    <cellStyle name="Style 77 5 3 2" xfId="36443"/>
    <cellStyle name="Style 77 5 4" xfId="36440"/>
    <cellStyle name="Style 77 6" xfId="34730"/>
    <cellStyle name="Style 77 6 2" xfId="34731"/>
    <cellStyle name="Style 77 6 2 2" xfId="34732"/>
    <cellStyle name="Style 77 6 2 2 2" xfId="36446"/>
    <cellStyle name="Style 77 6 2 3" xfId="36445"/>
    <cellStyle name="Style 77 6 3" xfId="36444"/>
    <cellStyle name="Style 77 7" xfId="35095"/>
    <cellStyle name="Style 77 8" xfId="35019"/>
    <cellStyle name="Style 78" xfId="32246"/>
    <cellStyle name="Style 78 2" xfId="32247"/>
    <cellStyle name="Style 78 2 2" xfId="32248"/>
    <cellStyle name="Style 78 2 2 10" xfId="32249"/>
    <cellStyle name="Style 78 2 2 2" xfId="32250"/>
    <cellStyle name="Style 78 2 2 2 2" xfId="32251"/>
    <cellStyle name="Style 78 2 2 2 2 2" xfId="32252"/>
    <cellStyle name="Style 78 2 2 2 2 3" xfId="32253"/>
    <cellStyle name="Style 78 2 2 2 2 4" xfId="32254"/>
    <cellStyle name="Style 78 2 2 2 3" xfId="32255"/>
    <cellStyle name="Style 78 2 2 2 3 2" xfId="32256"/>
    <cellStyle name="Style 78 2 2 2 4" xfId="32257"/>
    <cellStyle name="Style 78 2 2 2 4 2" xfId="32258"/>
    <cellStyle name="Style 78 2 2 2 5" xfId="32259"/>
    <cellStyle name="Style 78 2 2 2 5 2" xfId="32260"/>
    <cellStyle name="Style 78 2 2 2 6" xfId="32261"/>
    <cellStyle name="Style 78 2 2 2 7" xfId="32262"/>
    <cellStyle name="Style 78 2 2 3" xfId="32263"/>
    <cellStyle name="Style 78 2 2 3 2" xfId="32264"/>
    <cellStyle name="Style 78 2 2 4" xfId="32265"/>
    <cellStyle name="Style 78 2 2 4 2" xfId="32266"/>
    <cellStyle name="Style 78 2 2 5" xfId="32267"/>
    <cellStyle name="Style 78 2 2 5 2" xfId="32268"/>
    <cellStyle name="Style 78 2 2 5 2 2" xfId="32269"/>
    <cellStyle name="Style 78 2 2 5 2 2 2" xfId="32270"/>
    <cellStyle name="Style 78 2 2 5 2 2 2 2" xfId="32271"/>
    <cellStyle name="Style 78 2 2 5 2 2 2 2 2" xfId="32272"/>
    <cellStyle name="Style 78 2 2 5 2 2 2 2 2 2" xfId="32273"/>
    <cellStyle name="Style 78 2 2 5 2 2 2 2 3" xfId="32274"/>
    <cellStyle name="Style 78 2 2 5 2 2 2 3" xfId="32275"/>
    <cellStyle name="Style 78 2 2 5 2 2 2 3 2" xfId="32276"/>
    <cellStyle name="Style 78 2 2 5 2 2 3" xfId="32277"/>
    <cellStyle name="Style 78 2 2 5 2 2 3 2" xfId="32278"/>
    <cellStyle name="Style 78 2 2 5 2 2 4" xfId="32279"/>
    <cellStyle name="Style 78 2 2 5 2 3" xfId="32280"/>
    <cellStyle name="Style 78 2 2 5 2 4" xfId="32281"/>
    <cellStyle name="Style 78 2 2 5 2 4 2" xfId="32282"/>
    <cellStyle name="Style 78 2 2 5 2 4 2 2" xfId="32283"/>
    <cellStyle name="Style 78 2 2 5 2 4 3" xfId="32284"/>
    <cellStyle name="Style 78 2 2 5 2 5" xfId="32285"/>
    <cellStyle name="Style 78 2 2 5 2 5 2" xfId="32286"/>
    <cellStyle name="Style 78 2 2 5 2 6" xfId="32287"/>
    <cellStyle name="Style 78 2 2 5 3" xfId="32288"/>
    <cellStyle name="Style 78 2 2 5 3 2" xfId="32289"/>
    <cellStyle name="Style 78 2 2 5 3 2 2" xfId="32290"/>
    <cellStyle name="Style 78 2 2 5 3 2 2 2" xfId="32291"/>
    <cellStyle name="Style 78 2 2 5 3 2 2 2 2" xfId="32292"/>
    <cellStyle name="Style 78 2 2 5 3 2 2 3" xfId="32293"/>
    <cellStyle name="Style 78 2 2 5 3 2 3" xfId="32294"/>
    <cellStyle name="Style 78 2 2 5 3 2 3 2" xfId="32295"/>
    <cellStyle name="Style 78 2 2 5 3 3" xfId="32296"/>
    <cellStyle name="Style 78 2 2 5 3 3 2" xfId="32297"/>
    <cellStyle name="Style 78 2 2 5 3 4" xfId="32298"/>
    <cellStyle name="Style 78 2 2 5 4" xfId="32299"/>
    <cellStyle name="Style 78 2 2 5 4 2" xfId="32300"/>
    <cellStyle name="Style 78 2 2 5 4 2 2" xfId="32301"/>
    <cellStyle name="Style 78 2 2 5 4 2 2 2" xfId="32302"/>
    <cellStyle name="Style 78 2 2 5 4 2 3" xfId="32303"/>
    <cellStyle name="Style 78 2 2 5 4 3" xfId="32304"/>
    <cellStyle name="Style 78 2 2 5 4 3 2" xfId="32305"/>
    <cellStyle name="Style 78 2 2 5 5" xfId="32306"/>
    <cellStyle name="Style 78 2 2 5 5 2" xfId="32307"/>
    <cellStyle name="Style 78 2 2 5 6" xfId="32308"/>
    <cellStyle name="Style 78 2 2 6" xfId="32309"/>
    <cellStyle name="Style 78 2 2 6 2" xfId="32310"/>
    <cellStyle name="Style 78 2 2 7" xfId="32311"/>
    <cellStyle name="Style 78 2 2 8" xfId="32312"/>
    <cellStyle name="Style 78 2 2 9" xfId="32313"/>
    <cellStyle name="Style 78 2 2 9 2" xfId="32314"/>
    <cellStyle name="Style 78 2 2 9 2 2" xfId="32315"/>
    <cellStyle name="Style 78 2 2 9 2 2 2" xfId="32316"/>
    <cellStyle name="Style 78 2 2 9 2 3" xfId="32317"/>
    <cellStyle name="Style 78 2 2 9 3" xfId="32318"/>
    <cellStyle name="Style 78 2 2 9 3 2" xfId="32319"/>
    <cellStyle name="Style 78 2 3" xfId="32320"/>
    <cellStyle name="Style 78 2 3 2" xfId="32321"/>
    <cellStyle name="Style 78 2 4" xfId="32322"/>
    <cellStyle name="Style 78 2 4 2" xfId="32323"/>
    <cellStyle name="Style 78 2 5" xfId="32324"/>
    <cellStyle name="Style 78 2 5 2" xfId="32325"/>
    <cellStyle name="Style 78 2 6" xfId="32326"/>
    <cellStyle name="Style 78 2 6 2" xfId="32327"/>
    <cellStyle name="Style 78 3" xfId="32328"/>
    <cellStyle name="Style 78 3 2" xfId="32329"/>
    <cellStyle name="Style 78 3 3" xfId="32330"/>
    <cellStyle name="Style 78 3 3 2" xfId="32331"/>
    <cellStyle name="Style 78 3 4" xfId="32332"/>
    <cellStyle name="Style 78 3 5" xfId="32333"/>
    <cellStyle name="Style 78 3 6" xfId="32334"/>
    <cellStyle name="Style 78 3 7" xfId="32335"/>
    <cellStyle name="Style 78 3 8" xfId="32336"/>
    <cellStyle name="Style 79" xfId="32337"/>
    <cellStyle name="Style 79 2" xfId="32338"/>
    <cellStyle name="Style 79 2 2" xfId="32339"/>
    <cellStyle name="Style 79 2 2 10" xfId="32340"/>
    <cellStyle name="Style 79 2 2 2" xfId="32341"/>
    <cellStyle name="Style 79 2 2 2 2" xfId="32342"/>
    <cellStyle name="Style 79 2 2 2 2 2" xfId="32343"/>
    <cellStyle name="Style 79 2 2 2 2 3" xfId="32344"/>
    <cellStyle name="Style 79 2 2 2 2 4" xfId="32345"/>
    <cellStyle name="Style 79 2 2 2 3" xfId="32346"/>
    <cellStyle name="Style 79 2 2 2 3 2" xfId="32347"/>
    <cellStyle name="Style 79 2 2 2 4" xfId="32348"/>
    <cellStyle name="Style 79 2 2 2 4 2" xfId="32349"/>
    <cellStyle name="Style 79 2 2 2 5" xfId="32350"/>
    <cellStyle name="Style 79 2 2 2 5 2" xfId="32351"/>
    <cellStyle name="Style 79 2 2 2 6" xfId="32352"/>
    <cellStyle name="Style 79 2 2 2 7" xfId="32353"/>
    <cellStyle name="Style 79 2 2 3" xfId="32354"/>
    <cellStyle name="Style 79 2 2 3 2" xfId="32355"/>
    <cellStyle name="Style 79 2 2 4" xfId="32356"/>
    <cellStyle name="Style 79 2 2 4 2" xfId="32357"/>
    <cellStyle name="Style 79 2 2 5" xfId="32358"/>
    <cellStyle name="Style 79 2 2 5 2" xfId="32359"/>
    <cellStyle name="Style 79 2 2 5 2 2" xfId="32360"/>
    <cellStyle name="Style 79 2 2 5 2 2 2" xfId="32361"/>
    <cellStyle name="Style 79 2 2 5 2 2 2 2" xfId="32362"/>
    <cellStyle name="Style 79 2 2 5 2 2 2 2 2" xfId="32363"/>
    <cellStyle name="Style 79 2 2 5 2 2 2 2 2 2" xfId="32364"/>
    <cellStyle name="Style 79 2 2 5 2 2 2 2 3" xfId="32365"/>
    <cellStyle name="Style 79 2 2 5 2 2 2 3" xfId="32366"/>
    <cellStyle name="Style 79 2 2 5 2 2 2 3 2" xfId="32367"/>
    <cellStyle name="Style 79 2 2 5 2 2 3" xfId="32368"/>
    <cellStyle name="Style 79 2 2 5 2 2 3 2" xfId="32369"/>
    <cellStyle name="Style 79 2 2 5 2 2 4" xfId="32370"/>
    <cellStyle name="Style 79 2 2 5 2 3" xfId="32371"/>
    <cellStyle name="Style 79 2 2 5 2 4" xfId="32372"/>
    <cellStyle name="Style 79 2 2 5 2 4 2" xfId="32373"/>
    <cellStyle name="Style 79 2 2 5 2 4 2 2" xfId="32374"/>
    <cellStyle name="Style 79 2 2 5 2 4 3" xfId="32375"/>
    <cellStyle name="Style 79 2 2 5 2 5" xfId="32376"/>
    <cellStyle name="Style 79 2 2 5 2 5 2" xfId="32377"/>
    <cellStyle name="Style 79 2 2 5 2 6" xfId="32378"/>
    <cellStyle name="Style 79 2 2 5 3" xfId="32379"/>
    <cellStyle name="Style 79 2 2 5 3 2" xfId="32380"/>
    <cellStyle name="Style 79 2 2 5 3 2 2" xfId="32381"/>
    <cellStyle name="Style 79 2 2 5 3 2 2 2" xfId="32382"/>
    <cellStyle name="Style 79 2 2 5 3 2 2 2 2" xfId="32383"/>
    <cellStyle name="Style 79 2 2 5 3 2 2 3" xfId="32384"/>
    <cellStyle name="Style 79 2 2 5 3 2 3" xfId="32385"/>
    <cellStyle name="Style 79 2 2 5 3 2 3 2" xfId="32386"/>
    <cellStyle name="Style 79 2 2 5 3 3" xfId="32387"/>
    <cellStyle name="Style 79 2 2 5 3 3 2" xfId="32388"/>
    <cellStyle name="Style 79 2 2 5 3 4" xfId="32389"/>
    <cellStyle name="Style 79 2 2 5 4" xfId="32390"/>
    <cellStyle name="Style 79 2 2 5 4 2" xfId="32391"/>
    <cellStyle name="Style 79 2 2 5 4 2 2" xfId="32392"/>
    <cellStyle name="Style 79 2 2 5 4 2 2 2" xfId="32393"/>
    <cellStyle name="Style 79 2 2 5 4 2 3" xfId="32394"/>
    <cellStyle name="Style 79 2 2 5 4 3" xfId="32395"/>
    <cellStyle name="Style 79 2 2 5 4 3 2" xfId="32396"/>
    <cellStyle name="Style 79 2 2 5 5" xfId="32397"/>
    <cellStyle name="Style 79 2 2 5 5 2" xfId="32398"/>
    <cellStyle name="Style 79 2 2 5 6" xfId="32399"/>
    <cellStyle name="Style 79 2 2 6" xfId="32400"/>
    <cellStyle name="Style 79 2 2 6 2" xfId="32401"/>
    <cellStyle name="Style 79 2 2 7" xfId="32402"/>
    <cellStyle name="Style 79 2 2 8" xfId="32403"/>
    <cellStyle name="Style 79 2 2 9" xfId="32404"/>
    <cellStyle name="Style 79 2 2 9 2" xfId="32405"/>
    <cellStyle name="Style 79 2 2 9 2 2" xfId="32406"/>
    <cellStyle name="Style 79 2 2 9 2 2 2" xfId="32407"/>
    <cellStyle name="Style 79 2 2 9 2 3" xfId="32408"/>
    <cellStyle name="Style 79 2 2 9 3" xfId="32409"/>
    <cellStyle name="Style 79 2 2 9 3 2" xfId="32410"/>
    <cellStyle name="Style 79 2 3" xfId="32411"/>
    <cellStyle name="Style 79 2 3 2" xfId="32412"/>
    <cellStyle name="Style 79 2 4" xfId="32413"/>
    <cellStyle name="Style 79 2 4 2" xfId="32414"/>
    <cellStyle name="Style 79 2 5" xfId="32415"/>
    <cellStyle name="Style 79 2 5 2" xfId="32416"/>
    <cellStyle name="Style 79 2 6" xfId="32417"/>
    <cellStyle name="Style 79 2 6 2" xfId="32418"/>
    <cellStyle name="Style 79 3" xfId="32419"/>
    <cellStyle name="Style 79 3 2" xfId="32420"/>
    <cellStyle name="Style 79 3 3" xfId="32421"/>
    <cellStyle name="Style 79 3 3 2" xfId="32422"/>
    <cellStyle name="Style 79 3 4" xfId="32423"/>
    <cellStyle name="Style 79 3 5" xfId="32424"/>
    <cellStyle name="Style 79 3 6" xfId="32425"/>
    <cellStyle name="Style 79 3 7" xfId="32426"/>
    <cellStyle name="Style 79 3 8" xfId="32427"/>
    <cellStyle name="Style 80" xfId="32428"/>
    <cellStyle name="Style 80 2" xfId="32429"/>
    <cellStyle name="Style 80 2 2" xfId="32430"/>
    <cellStyle name="Style 80 2 3" xfId="32431"/>
    <cellStyle name="Style 80 2 3 2" xfId="32432"/>
    <cellStyle name="Style 80 2 4" xfId="32433"/>
    <cellStyle name="Style 80 2 5" xfId="32434"/>
    <cellStyle name="Style 80 2 6" xfId="32435"/>
    <cellStyle name="Style 80 2 7" xfId="32436"/>
    <cellStyle name="Style 80 2 8" xfId="32437"/>
    <cellStyle name="Style 81" xfId="32438"/>
    <cellStyle name="Style 81 2" xfId="32439"/>
    <cellStyle name="Style 81 2 2" xfId="32440"/>
    <cellStyle name="Style 81 2 3" xfId="32441"/>
    <cellStyle name="Style 81 2 3 2" xfId="32442"/>
    <cellStyle name="Style 81 2 4" xfId="32443"/>
    <cellStyle name="Style 81 2 5" xfId="32444"/>
    <cellStyle name="Style 81 2 6" xfId="32445"/>
    <cellStyle name="Style 81 2 7" xfId="32446"/>
    <cellStyle name="Style 81 2 8" xfId="32447"/>
    <cellStyle name="Style 82" xfId="32448"/>
    <cellStyle name="Style 82 2" xfId="32449"/>
    <cellStyle name="Style 82 2 2" xfId="32450"/>
    <cellStyle name="Style 82 2 3" xfId="32451"/>
    <cellStyle name="Style 82 2 3 2" xfId="32452"/>
    <cellStyle name="Style 82 2 4" xfId="32453"/>
    <cellStyle name="Style 82 2 5" xfId="32454"/>
    <cellStyle name="Style 82 2 6" xfId="32455"/>
    <cellStyle name="Style 82 2 7" xfId="32456"/>
    <cellStyle name="Style 82 2 8" xfId="32457"/>
    <cellStyle name="Style 83" xfId="32458"/>
    <cellStyle name="Style 83 2" xfId="32459"/>
    <cellStyle name="Style 83 2 2" xfId="32460"/>
    <cellStyle name="Style 83 2 3" xfId="32461"/>
    <cellStyle name="Style 83 2 3 2" xfId="32462"/>
    <cellStyle name="Style 83 2 4" xfId="32463"/>
    <cellStyle name="Style 83 2 5" xfId="32464"/>
    <cellStyle name="Style 83 2 6" xfId="32465"/>
    <cellStyle name="Style 83 2 7" xfId="32466"/>
    <cellStyle name="Style 83 2 8" xfId="32467"/>
    <cellStyle name="Style 84" xfId="32468"/>
    <cellStyle name="Style 84 2" xfId="32469"/>
    <cellStyle name="Style 84 2 2" xfId="32470"/>
    <cellStyle name="Style 84 2 3" xfId="32471"/>
    <cellStyle name="Style 84 2 3 2" xfId="32472"/>
    <cellStyle name="Style 84 2 4" xfId="32473"/>
    <cellStyle name="Style 84 2 5" xfId="32474"/>
    <cellStyle name="Style 84 2 6" xfId="32475"/>
    <cellStyle name="Style 84 2 7" xfId="32476"/>
    <cellStyle name="Style 84 2 8" xfId="32477"/>
    <cellStyle name="Style 85" xfId="32478"/>
    <cellStyle name="Style 85 2" xfId="32479"/>
    <cellStyle name="Style 85 2 2" xfId="32480"/>
    <cellStyle name="Style 85 2 3" xfId="32481"/>
    <cellStyle name="Style 85 2 3 2" xfId="32482"/>
    <cellStyle name="Style 85 2 4" xfId="32483"/>
    <cellStyle name="Style 85 2 5" xfId="32484"/>
    <cellStyle name="Style 85 2 6" xfId="32485"/>
    <cellStyle name="Style 85 2 7" xfId="32486"/>
    <cellStyle name="Style 85 2 8" xfId="32487"/>
    <cellStyle name="Style 86" xfId="32488"/>
    <cellStyle name="Style 86 2" xfId="32489"/>
    <cellStyle name="Style 86 2 2" xfId="32490"/>
    <cellStyle name="Style 86 2 3" xfId="32491"/>
    <cellStyle name="Style 86 2 3 2" xfId="32492"/>
    <cellStyle name="Style 86 2 4" xfId="32493"/>
    <cellStyle name="Style 86 2 5" xfId="32494"/>
    <cellStyle name="Style 86 2 6" xfId="32495"/>
    <cellStyle name="Style 86 2 7" xfId="32496"/>
    <cellStyle name="Style 86 2 8" xfId="32497"/>
    <cellStyle name="Style 87" xfId="32498"/>
    <cellStyle name="Style 87 2" xfId="32499"/>
    <cellStyle name="Style 87 2 2" xfId="32500"/>
    <cellStyle name="Style 87 2 2 2" xfId="32501"/>
    <cellStyle name="Style 87 2 2 2 2" xfId="32502"/>
    <cellStyle name="Style 87 2 2 2 2 2" xfId="32503"/>
    <cellStyle name="Style 87 2 2 2 2 3" xfId="32504"/>
    <cellStyle name="Style 87 2 2 2 2 4" xfId="32505"/>
    <cellStyle name="Style 87 2 2 2 3" xfId="32506"/>
    <cellStyle name="Style 87 2 2 2 4" xfId="32507"/>
    <cellStyle name="Style 87 2 2 2 5" xfId="32508"/>
    <cellStyle name="Style 87 2 2 2 6" xfId="32509"/>
    <cellStyle name="Style 87 2 2 2 7" xfId="32510"/>
    <cellStyle name="Style 87 2 2 3" xfId="32511"/>
    <cellStyle name="Style 87 2 2 3 2" xfId="32512"/>
    <cellStyle name="Style 87 2 2 4" xfId="32513"/>
    <cellStyle name="Style 87 2 2 4 2" xfId="32514"/>
    <cellStyle name="Style 87 2 2 5" xfId="32515"/>
    <cellStyle name="Style 87 2 2 5 2" xfId="32516"/>
    <cellStyle name="Style 87 2 2 5 2 2" xfId="32517"/>
    <cellStyle name="Style 87 2 2 5 2 2 2" xfId="32518"/>
    <cellStyle name="Style 87 2 2 5 2 2 2 2" xfId="32519"/>
    <cellStyle name="Style 87 2 2 5 2 2 2 2 2" xfId="32520"/>
    <cellStyle name="Style 87 2 2 5 2 2 2 2 2 2" xfId="32521"/>
    <cellStyle name="Style 87 2 2 5 2 2 2 2 3" xfId="32522"/>
    <cellStyle name="Style 87 2 2 5 2 2 2 3" xfId="32523"/>
    <cellStyle name="Style 87 2 2 5 2 2 2 3 2" xfId="32524"/>
    <cellStyle name="Style 87 2 2 5 2 2 3" xfId="32525"/>
    <cellStyle name="Style 87 2 2 5 2 2 3 2" xfId="32526"/>
    <cellStyle name="Style 87 2 2 5 2 2 4" xfId="32527"/>
    <cellStyle name="Style 87 2 2 5 2 3" xfId="32528"/>
    <cellStyle name="Style 87 2 2 5 2 4" xfId="32529"/>
    <cellStyle name="Style 87 2 2 5 2 4 2" xfId="32530"/>
    <cellStyle name="Style 87 2 2 5 2 4 2 2" xfId="32531"/>
    <cellStyle name="Style 87 2 2 5 2 4 3" xfId="32532"/>
    <cellStyle name="Style 87 2 2 5 2 5" xfId="32533"/>
    <cellStyle name="Style 87 2 2 5 2 5 2" xfId="32534"/>
    <cellStyle name="Style 87 2 2 5 2 6" xfId="32535"/>
    <cellStyle name="Style 87 2 2 5 3" xfId="32536"/>
    <cellStyle name="Style 87 2 2 5 3 2" xfId="32537"/>
    <cellStyle name="Style 87 2 2 5 3 2 2" xfId="32538"/>
    <cellStyle name="Style 87 2 2 5 3 2 2 2" xfId="32539"/>
    <cellStyle name="Style 87 2 2 5 3 2 2 2 2" xfId="32540"/>
    <cellStyle name="Style 87 2 2 5 3 2 2 3" xfId="32541"/>
    <cellStyle name="Style 87 2 2 5 3 2 3" xfId="32542"/>
    <cellStyle name="Style 87 2 2 5 3 2 3 2" xfId="32543"/>
    <cellStyle name="Style 87 2 2 5 3 3" xfId="32544"/>
    <cellStyle name="Style 87 2 2 5 3 3 2" xfId="32545"/>
    <cellStyle name="Style 87 2 2 5 3 4" xfId="32546"/>
    <cellStyle name="Style 87 2 2 5 4" xfId="32547"/>
    <cellStyle name="Style 87 2 2 5 4 2" xfId="32548"/>
    <cellStyle name="Style 87 2 2 5 4 2 2" xfId="32549"/>
    <cellStyle name="Style 87 2 2 5 4 2 2 2" xfId="32550"/>
    <cellStyle name="Style 87 2 2 5 4 2 3" xfId="32551"/>
    <cellStyle name="Style 87 2 2 5 4 3" xfId="32552"/>
    <cellStyle name="Style 87 2 2 5 4 3 2" xfId="32553"/>
    <cellStyle name="Style 87 2 2 5 5" xfId="32554"/>
    <cellStyle name="Style 87 2 2 5 5 2" xfId="32555"/>
    <cellStyle name="Style 87 2 2 5 6" xfId="32556"/>
    <cellStyle name="Style 87 2 2 6" xfId="32557"/>
    <cellStyle name="Style 87 2 2 6 2" xfId="32558"/>
    <cellStyle name="Style 87 2 2 7" xfId="32559"/>
    <cellStyle name="Style 87 2 2 8" xfId="32560"/>
    <cellStyle name="Style 87 2 2 8 2" xfId="32561"/>
    <cellStyle name="Style 87 2 2 8 2 2" xfId="32562"/>
    <cellStyle name="Style 87 2 2 8 2 2 2" xfId="32563"/>
    <cellStyle name="Style 87 2 2 8 2 3" xfId="32564"/>
    <cellStyle name="Style 87 2 2 8 3" xfId="32565"/>
    <cellStyle name="Style 87 2 2 8 3 2" xfId="32566"/>
    <cellStyle name="Style 87 2 2 9" xfId="32567"/>
    <cellStyle name="Style 87 2 3" xfId="32568"/>
    <cellStyle name="Style 87 2 4" xfId="32569"/>
    <cellStyle name="Style 87 2 5" xfId="32570"/>
    <cellStyle name="Style 87 2 6" xfId="32571"/>
    <cellStyle name="Style 87 2 6 2" xfId="32572"/>
    <cellStyle name="Style 87 3" xfId="32573"/>
    <cellStyle name="Style 87 3 2" xfId="32574"/>
    <cellStyle name="Style 87 3 3" xfId="32575"/>
    <cellStyle name="Style 87 3 3 2" xfId="32576"/>
    <cellStyle name="Style 87 3 4" xfId="32577"/>
    <cellStyle name="Style 87 3 5" xfId="32578"/>
    <cellStyle name="Style 87 3 6" xfId="32579"/>
    <cellStyle name="Style 87 3 7" xfId="32580"/>
    <cellStyle name="Style 87 3 8" xfId="32581"/>
    <cellStyle name="Style 88" xfId="32582"/>
    <cellStyle name="Style 88 2" xfId="32583"/>
    <cellStyle name="Style 88 2 2" xfId="32584"/>
    <cellStyle name="Style 88 2 2 2" xfId="32585"/>
    <cellStyle name="Style 88 2 2 2 2" xfId="32586"/>
    <cellStyle name="Style 88 2 2 2 2 2" xfId="32587"/>
    <cellStyle name="Style 88 2 2 2 2 3" xfId="32588"/>
    <cellStyle name="Style 88 2 2 2 2 4" xfId="32589"/>
    <cellStyle name="Style 88 2 2 2 3" xfId="32590"/>
    <cellStyle name="Style 88 2 2 2 4" xfId="32591"/>
    <cellStyle name="Style 88 2 2 2 5" xfId="32592"/>
    <cellStyle name="Style 88 2 2 2 6" xfId="32593"/>
    <cellStyle name="Style 88 2 2 2 7" xfId="32594"/>
    <cellStyle name="Style 88 2 2 3" xfId="32595"/>
    <cellStyle name="Style 88 2 2 3 2" xfId="32596"/>
    <cellStyle name="Style 88 2 2 4" xfId="32597"/>
    <cellStyle name="Style 88 2 2 4 2" xfId="32598"/>
    <cellStyle name="Style 88 2 2 5" xfId="32599"/>
    <cellStyle name="Style 88 2 2 5 2" xfId="32600"/>
    <cellStyle name="Style 88 2 2 5 2 2" xfId="32601"/>
    <cellStyle name="Style 88 2 2 5 2 2 2" xfId="32602"/>
    <cellStyle name="Style 88 2 2 5 2 2 2 2" xfId="32603"/>
    <cellStyle name="Style 88 2 2 5 2 2 2 2 2" xfId="32604"/>
    <cellStyle name="Style 88 2 2 5 2 2 2 2 2 2" xfId="32605"/>
    <cellStyle name="Style 88 2 2 5 2 2 2 2 3" xfId="32606"/>
    <cellStyle name="Style 88 2 2 5 2 2 2 3" xfId="32607"/>
    <cellStyle name="Style 88 2 2 5 2 2 2 3 2" xfId="32608"/>
    <cellStyle name="Style 88 2 2 5 2 2 3" xfId="32609"/>
    <cellStyle name="Style 88 2 2 5 2 2 3 2" xfId="32610"/>
    <cellStyle name="Style 88 2 2 5 2 2 4" xfId="32611"/>
    <cellStyle name="Style 88 2 2 5 2 3" xfId="32612"/>
    <cellStyle name="Style 88 2 2 5 2 4" xfId="32613"/>
    <cellStyle name="Style 88 2 2 5 2 4 2" xfId="32614"/>
    <cellStyle name="Style 88 2 2 5 2 4 2 2" xfId="32615"/>
    <cellStyle name="Style 88 2 2 5 2 4 3" xfId="32616"/>
    <cellStyle name="Style 88 2 2 5 2 5" xfId="32617"/>
    <cellStyle name="Style 88 2 2 5 2 5 2" xfId="32618"/>
    <cellStyle name="Style 88 2 2 5 2 6" xfId="32619"/>
    <cellStyle name="Style 88 2 2 5 3" xfId="32620"/>
    <cellStyle name="Style 88 2 2 5 3 2" xfId="32621"/>
    <cellStyle name="Style 88 2 2 5 3 2 2" xfId="32622"/>
    <cellStyle name="Style 88 2 2 5 3 2 2 2" xfId="32623"/>
    <cellStyle name="Style 88 2 2 5 3 2 2 2 2" xfId="32624"/>
    <cellStyle name="Style 88 2 2 5 3 2 2 3" xfId="32625"/>
    <cellStyle name="Style 88 2 2 5 3 2 3" xfId="32626"/>
    <cellStyle name="Style 88 2 2 5 3 2 3 2" xfId="32627"/>
    <cellStyle name="Style 88 2 2 5 3 3" xfId="32628"/>
    <cellStyle name="Style 88 2 2 5 3 3 2" xfId="32629"/>
    <cellStyle name="Style 88 2 2 5 3 4" xfId="32630"/>
    <cellStyle name="Style 88 2 2 5 4" xfId="32631"/>
    <cellStyle name="Style 88 2 2 5 4 2" xfId="32632"/>
    <cellStyle name="Style 88 2 2 5 4 2 2" xfId="32633"/>
    <cellStyle name="Style 88 2 2 5 4 2 2 2" xfId="32634"/>
    <cellStyle name="Style 88 2 2 5 4 2 3" xfId="32635"/>
    <cellStyle name="Style 88 2 2 5 4 3" xfId="32636"/>
    <cellStyle name="Style 88 2 2 5 4 3 2" xfId="32637"/>
    <cellStyle name="Style 88 2 2 5 5" xfId="32638"/>
    <cellStyle name="Style 88 2 2 5 5 2" xfId="32639"/>
    <cellStyle name="Style 88 2 2 5 6" xfId="32640"/>
    <cellStyle name="Style 88 2 2 6" xfId="32641"/>
    <cellStyle name="Style 88 2 2 6 2" xfId="32642"/>
    <cellStyle name="Style 88 2 2 7" xfId="32643"/>
    <cellStyle name="Style 88 2 2 8" xfId="32644"/>
    <cellStyle name="Style 88 2 2 8 2" xfId="32645"/>
    <cellStyle name="Style 88 2 2 8 2 2" xfId="32646"/>
    <cellStyle name="Style 88 2 2 8 2 2 2" xfId="32647"/>
    <cellStyle name="Style 88 2 2 8 2 3" xfId="32648"/>
    <cellStyle name="Style 88 2 2 8 3" xfId="32649"/>
    <cellStyle name="Style 88 2 2 8 3 2" xfId="32650"/>
    <cellStyle name="Style 88 2 2 9" xfId="32651"/>
    <cellStyle name="Style 88 2 3" xfId="32652"/>
    <cellStyle name="Style 88 2 4" xfId="32653"/>
    <cellStyle name="Style 88 2 5" xfId="32654"/>
    <cellStyle name="Style 88 2 6" xfId="32655"/>
    <cellStyle name="Style 88 2 6 2" xfId="32656"/>
    <cellStyle name="Style 88 3" xfId="32657"/>
    <cellStyle name="Style 88 3 2" xfId="32658"/>
    <cellStyle name="Style 88 3 3" xfId="32659"/>
    <cellStyle name="Style 88 3 3 2" xfId="32660"/>
    <cellStyle name="Style 88 3 4" xfId="32661"/>
    <cellStyle name="Style 88 3 5" xfId="32662"/>
    <cellStyle name="Style 88 3 6" xfId="32663"/>
    <cellStyle name="Style 88 3 7" xfId="32664"/>
    <cellStyle name="Style 88 3 8" xfId="32665"/>
    <cellStyle name="Style 89" xfId="32666"/>
    <cellStyle name="Style 89 2" xfId="32667"/>
    <cellStyle name="Style 89 2 2" xfId="32668"/>
    <cellStyle name="Style 89 2 2 2" xfId="32669"/>
    <cellStyle name="Style 89 2 2 2 2" xfId="32670"/>
    <cellStyle name="Style 89 2 2 2 2 2" xfId="32671"/>
    <cellStyle name="Style 89 2 2 2 2 3" xfId="32672"/>
    <cellStyle name="Style 89 2 2 2 2 4" xfId="32673"/>
    <cellStyle name="Style 89 2 2 2 3" xfId="32674"/>
    <cellStyle name="Style 89 2 2 2 4" xfId="32675"/>
    <cellStyle name="Style 89 2 2 2 5" xfId="32676"/>
    <cellStyle name="Style 89 2 2 2 6" xfId="32677"/>
    <cellStyle name="Style 89 2 2 2 7" xfId="32678"/>
    <cellStyle name="Style 89 2 2 3" xfId="32679"/>
    <cellStyle name="Style 89 2 2 3 2" xfId="32680"/>
    <cellStyle name="Style 89 2 2 4" xfId="32681"/>
    <cellStyle name="Style 89 2 2 4 2" xfId="32682"/>
    <cellStyle name="Style 89 2 2 5" xfId="32683"/>
    <cellStyle name="Style 89 2 2 5 2" xfId="32684"/>
    <cellStyle name="Style 89 2 2 5 2 2" xfId="32685"/>
    <cellStyle name="Style 89 2 2 5 2 2 2" xfId="32686"/>
    <cellStyle name="Style 89 2 2 5 2 2 2 2" xfId="32687"/>
    <cellStyle name="Style 89 2 2 5 2 2 2 2 2" xfId="32688"/>
    <cellStyle name="Style 89 2 2 5 2 2 2 2 2 2" xfId="32689"/>
    <cellStyle name="Style 89 2 2 5 2 2 2 2 3" xfId="32690"/>
    <cellStyle name="Style 89 2 2 5 2 2 2 3" xfId="32691"/>
    <cellStyle name="Style 89 2 2 5 2 2 2 3 2" xfId="32692"/>
    <cellStyle name="Style 89 2 2 5 2 2 3" xfId="32693"/>
    <cellStyle name="Style 89 2 2 5 2 2 3 2" xfId="32694"/>
    <cellStyle name="Style 89 2 2 5 2 2 4" xfId="32695"/>
    <cellStyle name="Style 89 2 2 5 2 3" xfId="32696"/>
    <cellStyle name="Style 89 2 2 5 2 4" xfId="32697"/>
    <cellStyle name="Style 89 2 2 5 2 4 2" xfId="32698"/>
    <cellStyle name="Style 89 2 2 5 2 4 2 2" xfId="32699"/>
    <cellStyle name="Style 89 2 2 5 2 4 3" xfId="32700"/>
    <cellStyle name="Style 89 2 2 5 2 5" xfId="32701"/>
    <cellStyle name="Style 89 2 2 5 2 5 2" xfId="32702"/>
    <cellStyle name="Style 89 2 2 5 2 6" xfId="32703"/>
    <cellStyle name="Style 89 2 2 5 3" xfId="32704"/>
    <cellStyle name="Style 89 2 2 5 3 2" xfId="32705"/>
    <cellStyle name="Style 89 2 2 5 3 2 2" xfId="32706"/>
    <cellStyle name="Style 89 2 2 5 3 2 2 2" xfId="32707"/>
    <cellStyle name="Style 89 2 2 5 3 2 2 2 2" xfId="32708"/>
    <cellStyle name="Style 89 2 2 5 3 2 2 3" xfId="32709"/>
    <cellStyle name="Style 89 2 2 5 3 2 3" xfId="32710"/>
    <cellStyle name="Style 89 2 2 5 3 2 3 2" xfId="32711"/>
    <cellStyle name="Style 89 2 2 5 3 3" xfId="32712"/>
    <cellStyle name="Style 89 2 2 5 3 3 2" xfId="32713"/>
    <cellStyle name="Style 89 2 2 5 3 4" xfId="32714"/>
    <cellStyle name="Style 89 2 2 5 4" xfId="32715"/>
    <cellStyle name="Style 89 2 2 5 4 2" xfId="32716"/>
    <cellStyle name="Style 89 2 2 5 4 2 2" xfId="32717"/>
    <cellStyle name="Style 89 2 2 5 4 2 2 2" xfId="32718"/>
    <cellStyle name="Style 89 2 2 5 4 2 3" xfId="32719"/>
    <cellStyle name="Style 89 2 2 5 4 3" xfId="32720"/>
    <cellStyle name="Style 89 2 2 5 4 3 2" xfId="32721"/>
    <cellStyle name="Style 89 2 2 5 5" xfId="32722"/>
    <cellStyle name="Style 89 2 2 5 5 2" xfId="32723"/>
    <cellStyle name="Style 89 2 2 5 6" xfId="32724"/>
    <cellStyle name="Style 89 2 2 6" xfId="32725"/>
    <cellStyle name="Style 89 2 2 6 2" xfId="32726"/>
    <cellStyle name="Style 89 2 2 7" xfId="32727"/>
    <cellStyle name="Style 89 2 2 8" xfId="32728"/>
    <cellStyle name="Style 89 2 2 8 2" xfId="32729"/>
    <cellStyle name="Style 89 2 2 8 2 2" xfId="32730"/>
    <cellStyle name="Style 89 2 2 8 2 2 2" xfId="32731"/>
    <cellStyle name="Style 89 2 2 8 2 3" xfId="32732"/>
    <cellStyle name="Style 89 2 2 8 3" xfId="32733"/>
    <cellStyle name="Style 89 2 2 8 3 2" xfId="32734"/>
    <cellStyle name="Style 89 2 2 9" xfId="32735"/>
    <cellStyle name="Style 89 2 3" xfId="32736"/>
    <cellStyle name="Style 89 2 4" xfId="32737"/>
    <cellStyle name="Style 89 2 5" xfId="32738"/>
    <cellStyle name="Style 89 2 6" xfId="32739"/>
    <cellStyle name="Style 89 2 6 2" xfId="32740"/>
    <cellStyle name="Style 89 3" xfId="32741"/>
    <cellStyle name="Style 89 3 2" xfId="32742"/>
    <cellStyle name="Style 89 3 2 2" xfId="32743"/>
    <cellStyle name="Style 89 3 3" xfId="32744"/>
    <cellStyle name="Style 89 3 3 2" xfId="32745"/>
    <cellStyle name="Style 89 3 4" xfId="32746"/>
    <cellStyle name="Style 89 3 5" xfId="32747"/>
    <cellStyle name="Style 89 3 6" xfId="32748"/>
    <cellStyle name="Style 89 3 7" xfId="32749"/>
    <cellStyle name="Style 89 3 8" xfId="32750"/>
    <cellStyle name="Style 89 4" xfId="32751"/>
    <cellStyle name="Style 90" xfId="32752"/>
    <cellStyle name="Style 90 2" xfId="32753"/>
    <cellStyle name="Style 90 2 2" xfId="32754"/>
    <cellStyle name="Style 90 2 2 10" xfId="32755"/>
    <cellStyle name="Style 90 2 2 2" xfId="32756"/>
    <cellStyle name="Style 90 2 2 2 2" xfId="32757"/>
    <cellStyle name="Style 90 2 2 2 2 2" xfId="32758"/>
    <cellStyle name="Style 90 2 2 2 2 3" xfId="32759"/>
    <cellStyle name="Style 90 2 2 2 2 4" xfId="32760"/>
    <cellStyle name="Style 90 2 2 2 3" xfId="32761"/>
    <cellStyle name="Style 90 2 2 2 3 2" xfId="32762"/>
    <cellStyle name="Style 90 2 2 2 4" xfId="32763"/>
    <cellStyle name="Style 90 2 2 2 4 2" xfId="32764"/>
    <cellStyle name="Style 90 2 2 2 5" xfId="32765"/>
    <cellStyle name="Style 90 2 2 2 5 2" xfId="32766"/>
    <cellStyle name="Style 90 2 2 2 6" xfId="32767"/>
    <cellStyle name="Style 90 2 2 2 7" xfId="32768"/>
    <cellStyle name="Style 90 2 2 3" xfId="32769"/>
    <cellStyle name="Style 90 2 2 3 2" xfId="32770"/>
    <cellStyle name="Style 90 2 2 4" xfId="32771"/>
    <cellStyle name="Style 90 2 2 4 2" xfId="32772"/>
    <cellStyle name="Style 90 2 2 5" xfId="32773"/>
    <cellStyle name="Style 90 2 2 5 2" xfId="32774"/>
    <cellStyle name="Style 90 2 2 5 2 2" xfId="32775"/>
    <cellStyle name="Style 90 2 2 5 2 2 2" xfId="32776"/>
    <cellStyle name="Style 90 2 2 5 2 2 2 2" xfId="32777"/>
    <cellStyle name="Style 90 2 2 5 2 2 2 2 2" xfId="32778"/>
    <cellStyle name="Style 90 2 2 5 2 2 2 2 2 2" xfId="32779"/>
    <cellStyle name="Style 90 2 2 5 2 2 2 2 3" xfId="32780"/>
    <cellStyle name="Style 90 2 2 5 2 2 2 3" xfId="32781"/>
    <cellStyle name="Style 90 2 2 5 2 2 2 3 2" xfId="32782"/>
    <cellStyle name="Style 90 2 2 5 2 2 3" xfId="32783"/>
    <cellStyle name="Style 90 2 2 5 2 2 3 2" xfId="32784"/>
    <cellStyle name="Style 90 2 2 5 2 2 4" xfId="32785"/>
    <cellStyle name="Style 90 2 2 5 2 3" xfId="32786"/>
    <cellStyle name="Style 90 2 2 5 2 4" xfId="32787"/>
    <cellStyle name="Style 90 2 2 5 2 4 2" xfId="32788"/>
    <cellStyle name="Style 90 2 2 5 2 4 2 2" xfId="32789"/>
    <cellStyle name="Style 90 2 2 5 2 4 3" xfId="32790"/>
    <cellStyle name="Style 90 2 2 5 2 5" xfId="32791"/>
    <cellStyle name="Style 90 2 2 5 2 5 2" xfId="32792"/>
    <cellStyle name="Style 90 2 2 5 2 6" xfId="32793"/>
    <cellStyle name="Style 90 2 2 5 3" xfId="32794"/>
    <cellStyle name="Style 90 2 2 5 3 2" xfId="32795"/>
    <cellStyle name="Style 90 2 2 5 3 2 2" xfId="32796"/>
    <cellStyle name="Style 90 2 2 5 3 2 2 2" xfId="32797"/>
    <cellStyle name="Style 90 2 2 5 3 2 2 2 2" xfId="32798"/>
    <cellStyle name="Style 90 2 2 5 3 2 2 3" xfId="32799"/>
    <cellStyle name="Style 90 2 2 5 3 2 3" xfId="32800"/>
    <cellStyle name="Style 90 2 2 5 3 2 3 2" xfId="32801"/>
    <cellStyle name="Style 90 2 2 5 3 3" xfId="32802"/>
    <cellStyle name="Style 90 2 2 5 3 3 2" xfId="32803"/>
    <cellStyle name="Style 90 2 2 5 3 4" xfId="32804"/>
    <cellStyle name="Style 90 2 2 5 4" xfId="32805"/>
    <cellStyle name="Style 90 2 2 5 4 2" xfId="32806"/>
    <cellStyle name="Style 90 2 2 5 4 2 2" xfId="32807"/>
    <cellStyle name="Style 90 2 2 5 4 2 2 2" xfId="32808"/>
    <cellStyle name="Style 90 2 2 5 4 2 3" xfId="32809"/>
    <cellStyle name="Style 90 2 2 5 4 3" xfId="32810"/>
    <cellStyle name="Style 90 2 2 5 4 3 2" xfId="32811"/>
    <cellStyle name="Style 90 2 2 5 5" xfId="32812"/>
    <cellStyle name="Style 90 2 2 5 5 2" xfId="32813"/>
    <cellStyle name="Style 90 2 2 5 6" xfId="32814"/>
    <cellStyle name="Style 90 2 2 6" xfId="32815"/>
    <cellStyle name="Style 90 2 2 6 2" xfId="32816"/>
    <cellStyle name="Style 90 2 2 7" xfId="32817"/>
    <cellStyle name="Style 90 2 2 8" xfId="32818"/>
    <cellStyle name="Style 90 2 2 9" xfId="32819"/>
    <cellStyle name="Style 90 2 2 9 2" xfId="32820"/>
    <cellStyle name="Style 90 2 2 9 2 2" xfId="32821"/>
    <cellStyle name="Style 90 2 2 9 2 2 2" xfId="32822"/>
    <cellStyle name="Style 90 2 2 9 2 3" xfId="32823"/>
    <cellStyle name="Style 90 2 2 9 3" xfId="32824"/>
    <cellStyle name="Style 90 2 2 9 3 2" xfId="32825"/>
    <cellStyle name="Style 90 2 3" xfId="32826"/>
    <cellStyle name="Style 90 2 3 2" xfId="32827"/>
    <cellStyle name="Style 90 2 4" xfId="32828"/>
    <cellStyle name="Style 90 2 4 2" xfId="32829"/>
    <cellStyle name="Style 90 2 5" xfId="32830"/>
    <cellStyle name="Style 90 2 5 2" xfId="32831"/>
    <cellStyle name="Style 90 2 6" xfId="32832"/>
    <cellStyle name="Style 90 2 6 2" xfId="32833"/>
    <cellStyle name="Style 90 3" xfId="32834"/>
    <cellStyle name="Style 90 3 2" xfId="32835"/>
    <cellStyle name="Style 90 3 3" xfId="32836"/>
    <cellStyle name="Style 90 3 3 2" xfId="32837"/>
    <cellStyle name="Style 90 3 4" xfId="32838"/>
    <cellStyle name="Style 90 3 5" xfId="32839"/>
    <cellStyle name="Style 90 3 6" xfId="32840"/>
    <cellStyle name="Style 90 3 7" xfId="32841"/>
    <cellStyle name="Style 90 3 8" xfId="32842"/>
    <cellStyle name="Style 91" xfId="32843"/>
    <cellStyle name="Style 91 2" xfId="32844"/>
    <cellStyle name="Style 91 2 2" xfId="32845"/>
    <cellStyle name="Style 91 2 2 2" xfId="32846"/>
    <cellStyle name="Style 91 2 2 2 2" xfId="32847"/>
    <cellStyle name="Style 91 2 2 2 2 2" xfId="32848"/>
    <cellStyle name="Style 91 2 2 2 2 3" xfId="32849"/>
    <cellStyle name="Style 91 2 2 2 2 4" xfId="32850"/>
    <cellStyle name="Style 91 2 2 2 3" xfId="32851"/>
    <cellStyle name="Style 91 2 2 2 4" xfId="32852"/>
    <cellStyle name="Style 91 2 2 2 5" xfId="32853"/>
    <cellStyle name="Style 91 2 2 2 6" xfId="32854"/>
    <cellStyle name="Style 91 2 2 2 7" xfId="32855"/>
    <cellStyle name="Style 91 2 2 3" xfId="32856"/>
    <cellStyle name="Style 91 2 2 3 2" xfId="32857"/>
    <cellStyle name="Style 91 2 2 4" xfId="32858"/>
    <cellStyle name="Style 91 2 2 4 2" xfId="32859"/>
    <cellStyle name="Style 91 2 2 5" xfId="32860"/>
    <cellStyle name="Style 91 2 2 5 2" xfId="32861"/>
    <cellStyle name="Style 91 2 2 5 2 2" xfId="32862"/>
    <cellStyle name="Style 91 2 2 5 2 2 2" xfId="32863"/>
    <cellStyle name="Style 91 2 2 5 2 2 2 2" xfId="32864"/>
    <cellStyle name="Style 91 2 2 5 2 2 2 2 2" xfId="32865"/>
    <cellStyle name="Style 91 2 2 5 2 2 2 2 2 2" xfId="32866"/>
    <cellStyle name="Style 91 2 2 5 2 2 2 2 3" xfId="32867"/>
    <cellStyle name="Style 91 2 2 5 2 2 2 3" xfId="32868"/>
    <cellStyle name="Style 91 2 2 5 2 2 2 3 2" xfId="32869"/>
    <cellStyle name="Style 91 2 2 5 2 2 3" xfId="32870"/>
    <cellStyle name="Style 91 2 2 5 2 2 3 2" xfId="32871"/>
    <cellStyle name="Style 91 2 2 5 2 2 4" xfId="32872"/>
    <cellStyle name="Style 91 2 2 5 2 3" xfId="32873"/>
    <cellStyle name="Style 91 2 2 5 2 4" xfId="32874"/>
    <cellStyle name="Style 91 2 2 5 2 4 2" xfId="32875"/>
    <cellStyle name="Style 91 2 2 5 2 4 2 2" xfId="32876"/>
    <cellStyle name="Style 91 2 2 5 2 4 3" xfId="32877"/>
    <cellStyle name="Style 91 2 2 5 2 5" xfId="32878"/>
    <cellStyle name="Style 91 2 2 5 2 5 2" xfId="32879"/>
    <cellStyle name="Style 91 2 2 5 2 6" xfId="32880"/>
    <cellStyle name="Style 91 2 2 5 3" xfId="32881"/>
    <cellStyle name="Style 91 2 2 5 3 2" xfId="32882"/>
    <cellStyle name="Style 91 2 2 5 3 2 2" xfId="32883"/>
    <cellStyle name="Style 91 2 2 5 3 2 2 2" xfId="32884"/>
    <cellStyle name="Style 91 2 2 5 3 2 2 2 2" xfId="32885"/>
    <cellStyle name="Style 91 2 2 5 3 2 2 3" xfId="32886"/>
    <cellStyle name="Style 91 2 2 5 3 2 3" xfId="32887"/>
    <cellStyle name="Style 91 2 2 5 3 2 3 2" xfId="32888"/>
    <cellStyle name="Style 91 2 2 5 3 3" xfId="32889"/>
    <cellStyle name="Style 91 2 2 5 3 3 2" xfId="32890"/>
    <cellStyle name="Style 91 2 2 5 3 4" xfId="32891"/>
    <cellStyle name="Style 91 2 2 5 4" xfId="32892"/>
    <cellStyle name="Style 91 2 2 5 4 2" xfId="32893"/>
    <cellStyle name="Style 91 2 2 5 4 2 2" xfId="32894"/>
    <cellStyle name="Style 91 2 2 5 4 2 2 2" xfId="32895"/>
    <cellStyle name="Style 91 2 2 5 4 2 3" xfId="32896"/>
    <cellStyle name="Style 91 2 2 5 4 3" xfId="32897"/>
    <cellStyle name="Style 91 2 2 5 4 3 2" xfId="32898"/>
    <cellStyle name="Style 91 2 2 5 5" xfId="32899"/>
    <cellStyle name="Style 91 2 2 5 5 2" xfId="32900"/>
    <cellStyle name="Style 91 2 2 5 6" xfId="32901"/>
    <cellStyle name="Style 91 2 2 6" xfId="32902"/>
    <cellStyle name="Style 91 2 2 6 2" xfId="32903"/>
    <cellStyle name="Style 91 2 2 7" xfId="32904"/>
    <cellStyle name="Style 91 2 2 8" xfId="32905"/>
    <cellStyle name="Style 91 2 2 8 2" xfId="32906"/>
    <cellStyle name="Style 91 2 2 8 2 2" xfId="32907"/>
    <cellStyle name="Style 91 2 2 8 2 2 2" xfId="32908"/>
    <cellStyle name="Style 91 2 2 8 2 3" xfId="32909"/>
    <cellStyle name="Style 91 2 2 8 3" xfId="32910"/>
    <cellStyle name="Style 91 2 2 8 3 2" xfId="32911"/>
    <cellStyle name="Style 91 2 2 9" xfId="32912"/>
    <cellStyle name="Style 91 2 3" xfId="32913"/>
    <cellStyle name="Style 91 2 4" xfId="32914"/>
    <cellStyle name="Style 91 2 5" xfId="32915"/>
    <cellStyle name="Style 91 2 6" xfId="32916"/>
    <cellStyle name="Style 91 2 6 2" xfId="32917"/>
    <cellStyle name="Style 91 3" xfId="32918"/>
    <cellStyle name="Style 91 3 2" xfId="32919"/>
    <cellStyle name="Style 91 3 3" xfId="32920"/>
    <cellStyle name="Style 91 3 3 2" xfId="32921"/>
    <cellStyle name="Style 91 3 4" xfId="32922"/>
    <cellStyle name="Style 91 3 5" xfId="32923"/>
    <cellStyle name="Style 91 3 6" xfId="32924"/>
    <cellStyle name="Style 91 3 7" xfId="32925"/>
    <cellStyle name="Style 91 3 8" xfId="32926"/>
    <cellStyle name="Style 92" xfId="32927"/>
    <cellStyle name="Style 92 2" xfId="32928"/>
    <cellStyle name="Style 92 2 2" xfId="32929"/>
    <cellStyle name="Style 92 2 2 2" xfId="32930"/>
    <cellStyle name="Style 92 2 2 2 2" xfId="32931"/>
    <cellStyle name="Style 92 2 2 2 2 2" xfId="32932"/>
    <cellStyle name="Style 92 2 2 2 2 3" xfId="32933"/>
    <cellStyle name="Style 92 2 2 2 2 4" xfId="32934"/>
    <cellStyle name="Style 92 2 2 2 3" xfId="32935"/>
    <cellStyle name="Style 92 2 2 2 4" xfId="32936"/>
    <cellStyle name="Style 92 2 2 2 5" xfId="32937"/>
    <cellStyle name="Style 92 2 2 2 6" xfId="32938"/>
    <cellStyle name="Style 92 2 2 2 7" xfId="32939"/>
    <cellStyle name="Style 92 2 2 3" xfId="32940"/>
    <cellStyle name="Style 92 2 2 3 2" xfId="32941"/>
    <cellStyle name="Style 92 2 2 4" xfId="32942"/>
    <cellStyle name="Style 92 2 2 4 2" xfId="32943"/>
    <cellStyle name="Style 92 2 2 5" xfId="32944"/>
    <cellStyle name="Style 92 2 2 5 2" xfId="32945"/>
    <cellStyle name="Style 92 2 2 5 2 2" xfId="32946"/>
    <cellStyle name="Style 92 2 2 5 2 2 2" xfId="32947"/>
    <cellStyle name="Style 92 2 2 5 2 2 2 2" xfId="32948"/>
    <cellStyle name="Style 92 2 2 5 2 2 2 2 2" xfId="32949"/>
    <cellStyle name="Style 92 2 2 5 2 2 2 2 2 2" xfId="32950"/>
    <cellStyle name="Style 92 2 2 5 2 2 2 2 3" xfId="32951"/>
    <cellStyle name="Style 92 2 2 5 2 2 2 3" xfId="32952"/>
    <cellStyle name="Style 92 2 2 5 2 2 2 3 2" xfId="32953"/>
    <cellStyle name="Style 92 2 2 5 2 2 3" xfId="32954"/>
    <cellStyle name="Style 92 2 2 5 2 2 3 2" xfId="32955"/>
    <cellStyle name="Style 92 2 2 5 2 2 4" xfId="32956"/>
    <cellStyle name="Style 92 2 2 5 2 3" xfId="32957"/>
    <cellStyle name="Style 92 2 2 5 2 4" xfId="32958"/>
    <cellStyle name="Style 92 2 2 5 2 4 2" xfId="32959"/>
    <cellStyle name="Style 92 2 2 5 2 4 2 2" xfId="32960"/>
    <cellStyle name="Style 92 2 2 5 2 4 3" xfId="32961"/>
    <cellStyle name="Style 92 2 2 5 2 5" xfId="32962"/>
    <cellStyle name="Style 92 2 2 5 2 5 2" xfId="32963"/>
    <cellStyle name="Style 92 2 2 5 2 6" xfId="32964"/>
    <cellStyle name="Style 92 2 2 5 3" xfId="32965"/>
    <cellStyle name="Style 92 2 2 5 3 2" xfId="32966"/>
    <cellStyle name="Style 92 2 2 5 3 2 2" xfId="32967"/>
    <cellStyle name="Style 92 2 2 5 3 2 2 2" xfId="32968"/>
    <cellStyle name="Style 92 2 2 5 3 2 2 2 2" xfId="32969"/>
    <cellStyle name="Style 92 2 2 5 3 2 2 3" xfId="32970"/>
    <cellStyle name="Style 92 2 2 5 3 2 3" xfId="32971"/>
    <cellStyle name="Style 92 2 2 5 3 2 3 2" xfId="32972"/>
    <cellStyle name="Style 92 2 2 5 3 3" xfId="32973"/>
    <cellStyle name="Style 92 2 2 5 3 3 2" xfId="32974"/>
    <cellStyle name="Style 92 2 2 5 3 4" xfId="32975"/>
    <cellStyle name="Style 92 2 2 5 4" xfId="32976"/>
    <cellStyle name="Style 92 2 2 5 4 2" xfId="32977"/>
    <cellStyle name="Style 92 2 2 5 4 2 2" xfId="32978"/>
    <cellStyle name="Style 92 2 2 5 4 2 2 2" xfId="32979"/>
    <cellStyle name="Style 92 2 2 5 4 2 3" xfId="32980"/>
    <cellStyle name="Style 92 2 2 5 4 3" xfId="32981"/>
    <cellStyle name="Style 92 2 2 5 4 3 2" xfId="32982"/>
    <cellStyle name="Style 92 2 2 5 5" xfId="32983"/>
    <cellStyle name="Style 92 2 2 5 5 2" xfId="32984"/>
    <cellStyle name="Style 92 2 2 5 6" xfId="32985"/>
    <cellStyle name="Style 92 2 2 6" xfId="32986"/>
    <cellStyle name="Style 92 2 2 6 2" xfId="32987"/>
    <cellStyle name="Style 92 2 2 7" xfId="32988"/>
    <cellStyle name="Style 92 2 2 8" xfId="32989"/>
    <cellStyle name="Style 92 2 2 8 2" xfId="32990"/>
    <cellStyle name="Style 92 2 2 8 2 2" xfId="32991"/>
    <cellStyle name="Style 92 2 2 8 2 2 2" xfId="32992"/>
    <cellStyle name="Style 92 2 2 8 2 3" xfId="32993"/>
    <cellStyle name="Style 92 2 2 8 3" xfId="32994"/>
    <cellStyle name="Style 92 2 2 8 3 2" xfId="32995"/>
    <cellStyle name="Style 92 2 2 9" xfId="32996"/>
    <cellStyle name="Style 92 2 3" xfId="32997"/>
    <cellStyle name="Style 92 2 4" xfId="32998"/>
    <cellStyle name="Style 92 2 5" xfId="32999"/>
    <cellStyle name="Style 92 2 6" xfId="33000"/>
    <cellStyle name="Style 92 2 6 2" xfId="33001"/>
    <cellStyle name="Style 92 3" xfId="33002"/>
    <cellStyle name="Style 92 3 2" xfId="33003"/>
    <cellStyle name="Style 92 3 3" xfId="33004"/>
    <cellStyle name="Style 92 3 3 2" xfId="33005"/>
    <cellStyle name="Style 92 3 4" xfId="33006"/>
    <cellStyle name="Style 92 3 5" xfId="33007"/>
    <cellStyle name="Style 92 3 6" xfId="33008"/>
    <cellStyle name="Style 92 3 7" xfId="33009"/>
    <cellStyle name="Style 92 3 8" xfId="33010"/>
    <cellStyle name="Style 93" xfId="33011"/>
    <cellStyle name="Style 93 2" xfId="33012"/>
    <cellStyle name="Style 93 2 2" xfId="33013"/>
    <cellStyle name="Style 93 2 2 10" xfId="33014"/>
    <cellStyle name="Style 93 2 2 2" xfId="33015"/>
    <cellStyle name="Style 93 2 2 2 2" xfId="33016"/>
    <cellStyle name="Style 93 2 2 2 2 2" xfId="33017"/>
    <cellStyle name="Style 93 2 2 2 2 3" xfId="33018"/>
    <cellStyle name="Style 93 2 2 2 2 4" xfId="33019"/>
    <cellStyle name="Style 93 2 2 2 3" xfId="33020"/>
    <cellStyle name="Style 93 2 2 2 3 2" xfId="33021"/>
    <cellStyle name="Style 93 2 2 2 4" xfId="33022"/>
    <cellStyle name="Style 93 2 2 2 4 2" xfId="33023"/>
    <cellStyle name="Style 93 2 2 2 5" xfId="33024"/>
    <cellStyle name="Style 93 2 2 2 5 2" xfId="33025"/>
    <cellStyle name="Style 93 2 2 2 6" xfId="33026"/>
    <cellStyle name="Style 93 2 2 2 7" xfId="33027"/>
    <cellStyle name="Style 93 2 2 3" xfId="33028"/>
    <cellStyle name="Style 93 2 2 3 2" xfId="33029"/>
    <cellStyle name="Style 93 2 2 4" xfId="33030"/>
    <cellStyle name="Style 93 2 2 4 2" xfId="33031"/>
    <cellStyle name="Style 93 2 2 5" xfId="33032"/>
    <cellStyle name="Style 93 2 2 5 2" xfId="33033"/>
    <cellStyle name="Style 93 2 2 5 2 2" xfId="33034"/>
    <cellStyle name="Style 93 2 2 5 2 2 2" xfId="33035"/>
    <cellStyle name="Style 93 2 2 5 2 2 2 2" xfId="33036"/>
    <cellStyle name="Style 93 2 2 5 2 2 2 2 2" xfId="33037"/>
    <cellStyle name="Style 93 2 2 5 2 2 2 2 2 2" xfId="33038"/>
    <cellStyle name="Style 93 2 2 5 2 2 2 2 3" xfId="33039"/>
    <cellStyle name="Style 93 2 2 5 2 2 2 3" xfId="33040"/>
    <cellStyle name="Style 93 2 2 5 2 2 2 3 2" xfId="33041"/>
    <cellStyle name="Style 93 2 2 5 2 2 3" xfId="33042"/>
    <cellStyle name="Style 93 2 2 5 2 2 3 2" xfId="33043"/>
    <cellStyle name="Style 93 2 2 5 2 2 4" xfId="33044"/>
    <cellStyle name="Style 93 2 2 5 2 3" xfId="33045"/>
    <cellStyle name="Style 93 2 2 5 2 4" xfId="33046"/>
    <cellStyle name="Style 93 2 2 5 2 4 2" xfId="33047"/>
    <cellStyle name="Style 93 2 2 5 2 4 2 2" xfId="33048"/>
    <cellStyle name="Style 93 2 2 5 2 4 3" xfId="33049"/>
    <cellStyle name="Style 93 2 2 5 2 5" xfId="33050"/>
    <cellStyle name="Style 93 2 2 5 2 5 2" xfId="33051"/>
    <cellStyle name="Style 93 2 2 5 2 6" xfId="33052"/>
    <cellStyle name="Style 93 2 2 5 3" xfId="33053"/>
    <cellStyle name="Style 93 2 2 5 3 2" xfId="33054"/>
    <cellStyle name="Style 93 2 2 5 3 2 2" xfId="33055"/>
    <cellStyle name="Style 93 2 2 5 3 2 2 2" xfId="33056"/>
    <cellStyle name="Style 93 2 2 5 3 2 2 2 2" xfId="33057"/>
    <cellStyle name="Style 93 2 2 5 3 2 2 3" xfId="33058"/>
    <cellStyle name="Style 93 2 2 5 3 2 3" xfId="33059"/>
    <cellStyle name="Style 93 2 2 5 3 2 3 2" xfId="33060"/>
    <cellStyle name="Style 93 2 2 5 3 3" xfId="33061"/>
    <cellStyle name="Style 93 2 2 5 3 3 2" xfId="33062"/>
    <cellStyle name="Style 93 2 2 5 3 4" xfId="33063"/>
    <cellStyle name="Style 93 2 2 5 4" xfId="33064"/>
    <cellStyle name="Style 93 2 2 5 4 2" xfId="33065"/>
    <cellStyle name="Style 93 2 2 5 4 2 2" xfId="33066"/>
    <cellStyle name="Style 93 2 2 5 4 2 2 2" xfId="33067"/>
    <cellStyle name="Style 93 2 2 5 4 2 3" xfId="33068"/>
    <cellStyle name="Style 93 2 2 5 4 3" xfId="33069"/>
    <cellStyle name="Style 93 2 2 5 4 3 2" xfId="33070"/>
    <cellStyle name="Style 93 2 2 5 5" xfId="33071"/>
    <cellStyle name="Style 93 2 2 5 5 2" xfId="33072"/>
    <cellStyle name="Style 93 2 2 5 6" xfId="33073"/>
    <cellStyle name="Style 93 2 2 6" xfId="33074"/>
    <cellStyle name="Style 93 2 2 6 2" xfId="33075"/>
    <cellStyle name="Style 93 2 2 7" xfId="33076"/>
    <cellStyle name="Style 93 2 2 8" xfId="33077"/>
    <cellStyle name="Style 93 2 2 9" xfId="33078"/>
    <cellStyle name="Style 93 2 2 9 2" xfId="33079"/>
    <cellStyle name="Style 93 2 2 9 2 2" xfId="33080"/>
    <cellStyle name="Style 93 2 2 9 2 2 2" xfId="33081"/>
    <cellStyle name="Style 93 2 2 9 2 3" xfId="33082"/>
    <cellStyle name="Style 93 2 2 9 3" xfId="33083"/>
    <cellStyle name="Style 93 2 2 9 3 2" xfId="33084"/>
    <cellStyle name="Style 93 2 3" xfId="33085"/>
    <cellStyle name="Style 93 2 3 2" xfId="33086"/>
    <cellStyle name="Style 93 2 4" xfId="33087"/>
    <cellStyle name="Style 93 2 4 2" xfId="33088"/>
    <cellStyle name="Style 93 2 5" xfId="33089"/>
    <cellStyle name="Style 93 2 5 2" xfId="33090"/>
    <cellStyle name="Style 93 2 6" xfId="33091"/>
    <cellStyle name="Style 93 2 6 2" xfId="33092"/>
    <cellStyle name="Style 93 3" xfId="33093"/>
    <cellStyle name="Style 93 3 2" xfId="33094"/>
    <cellStyle name="Style 93 3 3" xfId="33095"/>
    <cellStyle name="Style 93 3 3 2" xfId="33096"/>
    <cellStyle name="Style 93 3 4" xfId="33097"/>
    <cellStyle name="Style 93 3 5" xfId="33098"/>
    <cellStyle name="Style 93 3 6" xfId="33099"/>
    <cellStyle name="Style 93 3 7" xfId="33100"/>
    <cellStyle name="Style 93 3 8" xfId="33101"/>
    <cellStyle name="Style 94" xfId="33102"/>
    <cellStyle name="Style 94 2" xfId="33103"/>
    <cellStyle name="Style 94 2 2" xfId="33104"/>
    <cellStyle name="Style 94 2 2 10" xfId="33105"/>
    <cellStyle name="Style 94 2 2 2" xfId="33106"/>
    <cellStyle name="Style 94 2 2 2 2" xfId="33107"/>
    <cellStyle name="Style 94 2 2 2 2 2" xfId="33108"/>
    <cellStyle name="Style 94 2 2 2 2 3" xfId="33109"/>
    <cellStyle name="Style 94 2 2 2 2 4" xfId="33110"/>
    <cellStyle name="Style 94 2 2 2 3" xfId="33111"/>
    <cellStyle name="Style 94 2 2 2 3 2" xfId="33112"/>
    <cellStyle name="Style 94 2 2 2 4" xfId="33113"/>
    <cellStyle name="Style 94 2 2 2 4 2" xfId="33114"/>
    <cellStyle name="Style 94 2 2 2 5" xfId="33115"/>
    <cellStyle name="Style 94 2 2 2 5 2" xfId="33116"/>
    <cellStyle name="Style 94 2 2 2 6" xfId="33117"/>
    <cellStyle name="Style 94 2 2 2 7" xfId="33118"/>
    <cellStyle name="Style 94 2 2 3" xfId="33119"/>
    <cellStyle name="Style 94 2 2 3 2" xfId="33120"/>
    <cellStyle name="Style 94 2 2 4" xfId="33121"/>
    <cellStyle name="Style 94 2 2 4 2" xfId="33122"/>
    <cellStyle name="Style 94 2 2 5" xfId="33123"/>
    <cellStyle name="Style 94 2 2 5 2" xfId="33124"/>
    <cellStyle name="Style 94 2 2 5 2 2" xfId="33125"/>
    <cellStyle name="Style 94 2 2 5 2 2 2" xfId="33126"/>
    <cellStyle name="Style 94 2 2 5 2 2 2 2" xfId="33127"/>
    <cellStyle name="Style 94 2 2 5 2 2 2 2 2" xfId="33128"/>
    <cellStyle name="Style 94 2 2 5 2 2 2 2 2 2" xfId="33129"/>
    <cellStyle name="Style 94 2 2 5 2 2 2 2 3" xfId="33130"/>
    <cellStyle name="Style 94 2 2 5 2 2 2 3" xfId="33131"/>
    <cellStyle name="Style 94 2 2 5 2 2 2 3 2" xfId="33132"/>
    <cellStyle name="Style 94 2 2 5 2 2 3" xfId="33133"/>
    <cellStyle name="Style 94 2 2 5 2 2 3 2" xfId="33134"/>
    <cellStyle name="Style 94 2 2 5 2 2 4" xfId="33135"/>
    <cellStyle name="Style 94 2 2 5 2 3" xfId="33136"/>
    <cellStyle name="Style 94 2 2 5 2 4" xfId="33137"/>
    <cellStyle name="Style 94 2 2 5 2 4 2" xfId="33138"/>
    <cellStyle name="Style 94 2 2 5 2 4 2 2" xfId="33139"/>
    <cellStyle name="Style 94 2 2 5 2 4 3" xfId="33140"/>
    <cellStyle name="Style 94 2 2 5 2 5" xfId="33141"/>
    <cellStyle name="Style 94 2 2 5 2 5 2" xfId="33142"/>
    <cellStyle name="Style 94 2 2 5 2 6" xfId="33143"/>
    <cellStyle name="Style 94 2 2 5 3" xfId="33144"/>
    <cellStyle name="Style 94 2 2 5 3 2" xfId="33145"/>
    <cellStyle name="Style 94 2 2 5 3 2 2" xfId="33146"/>
    <cellStyle name="Style 94 2 2 5 3 2 2 2" xfId="33147"/>
    <cellStyle name="Style 94 2 2 5 3 2 2 2 2" xfId="33148"/>
    <cellStyle name="Style 94 2 2 5 3 2 2 3" xfId="33149"/>
    <cellStyle name="Style 94 2 2 5 3 2 3" xfId="33150"/>
    <cellStyle name="Style 94 2 2 5 3 2 3 2" xfId="33151"/>
    <cellStyle name="Style 94 2 2 5 3 3" xfId="33152"/>
    <cellStyle name="Style 94 2 2 5 3 3 2" xfId="33153"/>
    <cellStyle name="Style 94 2 2 5 3 4" xfId="33154"/>
    <cellStyle name="Style 94 2 2 5 4" xfId="33155"/>
    <cellStyle name="Style 94 2 2 5 4 2" xfId="33156"/>
    <cellStyle name="Style 94 2 2 5 4 2 2" xfId="33157"/>
    <cellStyle name="Style 94 2 2 5 4 2 2 2" xfId="33158"/>
    <cellStyle name="Style 94 2 2 5 4 2 3" xfId="33159"/>
    <cellStyle name="Style 94 2 2 5 4 3" xfId="33160"/>
    <cellStyle name="Style 94 2 2 5 4 3 2" xfId="33161"/>
    <cellStyle name="Style 94 2 2 5 5" xfId="33162"/>
    <cellStyle name="Style 94 2 2 5 5 2" xfId="33163"/>
    <cellStyle name="Style 94 2 2 5 6" xfId="33164"/>
    <cellStyle name="Style 94 2 2 6" xfId="33165"/>
    <cellStyle name="Style 94 2 2 6 2" xfId="33166"/>
    <cellStyle name="Style 94 2 2 7" xfId="33167"/>
    <cellStyle name="Style 94 2 2 8" xfId="33168"/>
    <cellStyle name="Style 94 2 2 9" xfId="33169"/>
    <cellStyle name="Style 94 2 2 9 2" xfId="33170"/>
    <cellStyle name="Style 94 2 2 9 2 2" xfId="33171"/>
    <cellStyle name="Style 94 2 2 9 2 2 2" xfId="33172"/>
    <cellStyle name="Style 94 2 2 9 2 3" xfId="33173"/>
    <cellStyle name="Style 94 2 2 9 3" xfId="33174"/>
    <cellStyle name="Style 94 2 2 9 3 2" xfId="33175"/>
    <cellStyle name="Style 94 2 3" xfId="33176"/>
    <cellStyle name="Style 94 2 3 2" xfId="33177"/>
    <cellStyle name="Style 94 2 4" xfId="33178"/>
    <cellStyle name="Style 94 2 4 2" xfId="33179"/>
    <cellStyle name="Style 94 2 5" xfId="33180"/>
    <cellStyle name="Style 94 2 5 2" xfId="33181"/>
    <cellStyle name="Style 94 2 6" xfId="33182"/>
    <cellStyle name="Style 94 2 6 2" xfId="33183"/>
    <cellStyle name="Style 94 3" xfId="33184"/>
    <cellStyle name="Style 94 3 2" xfId="33185"/>
    <cellStyle name="Style 94 3 3" xfId="33186"/>
    <cellStyle name="Style 94 3 3 2" xfId="33187"/>
    <cellStyle name="Style 94 3 4" xfId="33188"/>
    <cellStyle name="Style 94 3 5" xfId="33189"/>
    <cellStyle name="Style 94 3 6" xfId="33190"/>
    <cellStyle name="Style 94 3 7" xfId="33191"/>
    <cellStyle name="Style 94 3 8" xfId="33192"/>
    <cellStyle name="Style 95" xfId="33193"/>
    <cellStyle name="Style 95 2" xfId="33194"/>
    <cellStyle name="Style 95 2 2" xfId="33195"/>
    <cellStyle name="Style 95 2 2 10" xfId="33196"/>
    <cellStyle name="Style 95 2 2 2" xfId="33197"/>
    <cellStyle name="Style 95 2 2 2 2" xfId="33198"/>
    <cellStyle name="Style 95 2 2 2 2 2" xfId="33199"/>
    <cellStyle name="Style 95 2 2 2 2 3" xfId="33200"/>
    <cellStyle name="Style 95 2 2 2 2 4" xfId="33201"/>
    <cellStyle name="Style 95 2 2 2 3" xfId="33202"/>
    <cellStyle name="Style 95 2 2 2 3 2" xfId="33203"/>
    <cellStyle name="Style 95 2 2 2 4" xfId="33204"/>
    <cellStyle name="Style 95 2 2 2 4 2" xfId="33205"/>
    <cellStyle name="Style 95 2 2 2 5" xfId="33206"/>
    <cellStyle name="Style 95 2 2 2 5 2" xfId="33207"/>
    <cellStyle name="Style 95 2 2 2 6" xfId="33208"/>
    <cellStyle name="Style 95 2 2 2 7" xfId="33209"/>
    <cellStyle name="Style 95 2 2 3" xfId="33210"/>
    <cellStyle name="Style 95 2 2 3 2" xfId="33211"/>
    <cellStyle name="Style 95 2 2 4" xfId="33212"/>
    <cellStyle name="Style 95 2 2 4 2" xfId="33213"/>
    <cellStyle name="Style 95 2 2 5" xfId="33214"/>
    <cellStyle name="Style 95 2 2 5 2" xfId="33215"/>
    <cellStyle name="Style 95 2 2 5 2 2" xfId="33216"/>
    <cellStyle name="Style 95 2 2 5 2 2 2" xfId="33217"/>
    <cellStyle name="Style 95 2 2 5 2 2 2 2" xfId="33218"/>
    <cellStyle name="Style 95 2 2 5 2 2 2 2 2" xfId="33219"/>
    <cellStyle name="Style 95 2 2 5 2 2 2 2 2 2" xfId="33220"/>
    <cellStyle name="Style 95 2 2 5 2 2 2 2 3" xfId="33221"/>
    <cellStyle name="Style 95 2 2 5 2 2 2 3" xfId="33222"/>
    <cellStyle name="Style 95 2 2 5 2 2 2 3 2" xfId="33223"/>
    <cellStyle name="Style 95 2 2 5 2 2 3" xfId="33224"/>
    <cellStyle name="Style 95 2 2 5 2 2 3 2" xfId="33225"/>
    <cellStyle name="Style 95 2 2 5 2 2 4" xfId="33226"/>
    <cellStyle name="Style 95 2 2 5 2 3" xfId="33227"/>
    <cellStyle name="Style 95 2 2 5 2 4" xfId="33228"/>
    <cellStyle name="Style 95 2 2 5 2 4 2" xfId="33229"/>
    <cellStyle name="Style 95 2 2 5 2 4 2 2" xfId="33230"/>
    <cellStyle name="Style 95 2 2 5 2 4 3" xfId="33231"/>
    <cellStyle name="Style 95 2 2 5 2 5" xfId="33232"/>
    <cellStyle name="Style 95 2 2 5 2 5 2" xfId="33233"/>
    <cellStyle name="Style 95 2 2 5 2 6" xfId="33234"/>
    <cellStyle name="Style 95 2 2 5 3" xfId="33235"/>
    <cellStyle name="Style 95 2 2 5 3 2" xfId="33236"/>
    <cellStyle name="Style 95 2 2 5 3 2 2" xfId="33237"/>
    <cellStyle name="Style 95 2 2 5 3 2 2 2" xfId="33238"/>
    <cellStyle name="Style 95 2 2 5 3 2 2 2 2" xfId="33239"/>
    <cellStyle name="Style 95 2 2 5 3 2 2 3" xfId="33240"/>
    <cellStyle name="Style 95 2 2 5 3 2 3" xfId="33241"/>
    <cellStyle name="Style 95 2 2 5 3 2 3 2" xfId="33242"/>
    <cellStyle name="Style 95 2 2 5 3 3" xfId="33243"/>
    <cellStyle name="Style 95 2 2 5 3 3 2" xfId="33244"/>
    <cellStyle name="Style 95 2 2 5 3 4" xfId="33245"/>
    <cellStyle name="Style 95 2 2 5 4" xfId="33246"/>
    <cellStyle name="Style 95 2 2 5 4 2" xfId="33247"/>
    <cellStyle name="Style 95 2 2 5 4 2 2" xfId="33248"/>
    <cellStyle name="Style 95 2 2 5 4 2 2 2" xfId="33249"/>
    <cellStyle name="Style 95 2 2 5 4 2 3" xfId="33250"/>
    <cellStyle name="Style 95 2 2 5 4 3" xfId="33251"/>
    <cellStyle name="Style 95 2 2 5 4 3 2" xfId="33252"/>
    <cellStyle name="Style 95 2 2 5 5" xfId="33253"/>
    <cellStyle name="Style 95 2 2 5 5 2" xfId="33254"/>
    <cellStyle name="Style 95 2 2 5 6" xfId="33255"/>
    <cellStyle name="Style 95 2 2 6" xfId="33256"/>
    <cellStyle name="Style 95 2 2 6 2" xfId="33257"/>
    <cellStyle name="Style 95 2 2 7" xfId="33258"/>
    <cellStyle name="Style 95 2 2 8" xfId="33259"/>
    <cellStyle name="Style 95 2 2 9" xfId="33260"/>
    <cellStyle name="Style 95 2 2 9 2" xfId="33261"/>
    <cellStyle name="Style 95 2 2 9 2 2" xfId="33262"/>
    <cellStyle name="Style 95 2 2 9 2 2 2" xfId="33263"/>
    <cellStyle name="Style 95 2 2 9 2 3" xfId="33264"/>
    <cellStyle name="Style 95 2 2 9 3" xfId="33265"/>
    <cellStyle name="Style 95 2 2 9 3 2" xfId="33266"/>
    <cellStyle name="Style 95 2 3" xfId="33267"/>
    <cellStyle name="Style 95 2 3 2" xfId="33268"/>
    <cellStyle name="Style 95 2 4" xfId="33269"/>
    <cellStyle name="Style 95 2 4 2" xfId="33270"/>
    <cellStyle name="Style 95 2 5" xfId="33271"/>
    <cellStyle name="Style 95 2 5 2" xfId="33272"/>
    <cellStyle name="Style 95 2 6" xfId="33273"/>
    <cellStyle name="Style 95 2 6 2" xfId="33274"/>
    <cellStyle name="Style 95 3" xfId="33275"/>
    <cellStyle name="Style 95 3 2" xfId="33276"/>
    <cellStyle name="Style 95 3 3" xfId="33277"/>
    <cellStyle name="Style 95 3 3 2" xfId="33278"/>
    <cellStyle name="Style 95 3 4" xfId="33279"/>
    <cellStyle name="Style 95 3 5" xfId="33280"/>
    <cellStyle name="Style 95 3 6" xfId="33281"/>
    <cellStyle name="Style 95 3 7" xfId="33282"/>
    <cellStyle name="Style 95 3 8" xfId="33283"/>
    <cellStyle name="Style 96" xfId="33284"/>
    <cellStyle name="Style 96 2" xfId="33285"/>
    <cellStyle name="Style 96 2 2" xfId="33286"/>
    <cellStyle name="Style 96 2 2 10" xfId="33287"/>
    <cellStyle name="Style 96 2 2 2" xfId="33288"/>
    <cellStyle name="Style 96 2 2 2 2" xfId="33289"/>
    <cellStyle name="Style 96 2 2 2 2 2" xfId="33290"/>
    <cellStyle name="Style 96 2 2 2 2 3" xfId="33291"/>
    <cellStyle name="Style 96 2 2 2 2 4" xfId="33292"/>
    <cellStyle name="Style 96 2 2 2 3" xfId="33293"/>
    <cellStyle name="Style 96 2 2 2 3 2" xfId="33294"/>
    <cellStyle name="Style 96 2 2 2 4" xfId="33295"/>
    <cellStyle name="Style 96 2 2 2 4 2" xfId="33296"/>
    <cellStyle name="Style 96 2 2 2 5" xfId="33297"/>
    <cellStyle name="Style 96 2 2 2 5 2" xfId="33298"/>
    <cellStyle name="Style 96 2 2 2 6" xfId="33299"/>
    <cellStyle name="Style 96 2 2 2 7" xfId="33300"/>
    <cellStyle name="Style 96 2 2 3" xfId="33301"/>
    <cellStyle name="Style 96 2 2 3 2" xfId="33302"/>
    <cellStyle name="Style 96 2 2 4" xfId="33303"/>
    <cellStyle name="Style 96 2 2 4 2" xfId="33304"/>
    <cellStyle name="Style 96 2 2 5" xfId="33305"/>
    <cellStyle name="Style 96 2 2 5 2" xfId="33306"/>
    <cellStyle name="Style 96 2 2 5 2 2" xfId="33307"/>
    <cellStyle name="Style 96 2 2 5 2 2 2" xfId="33308"/>
    <cellStyle name="Style 96 2 2 5 2 2 2 2" xfId="33309"/>
    <cellStyle name="Style 96 2 2 5 2 2 2 2 2" xfId="33310"/>
    <cellStyle name="Style 96 2 2 5 2 2 2 2 2 2" xfId="33311"/>
    <cellStyle name="Style 96 2 2 5 2 2 2 2 3" xfId="33312"/>
    <cellStyle name="Style 96 2 2 5 2 2 2 3" xfId="33313"/>
    <cellStyle name="Style 96 2 2 5 2 2 2 3 2" xfId="33314"/>
    <cellStyle name="Style 96 2 2 5 2 2 3" xfId="33315"/>
    <cellStyle name="Style 96 2 2 5 2 2 3 2" xfId="33316"/>
    <cellStyle name="Style 96 2 2 5 2 2 4" xfId="33317"/>
    <cellStyle name="Style 96 2 2 5 2 3" xfId="33318"/>
    <cellStyle name="Style 96 2 2 5 2 4" xfId="33319"/>
    <cellStyle name="Style 96 2 2 5 2 4 2" xfId="33320"/>
    <cellStyle name="Style 96 2 2 5 2 4 2 2" xfId="33321"/>
    <cellStyle name="Style 96 2 2 5 2 4 3" xfId="33322"/>
    <cellStyle name="Style 96 2 2 5 2 5" xfId="33323"/>
    <cellStyle name="Style 96 2 2 5 2 5 2" xfId="33324"/>
    <cellStyle name="Style 96 2 2 5 2 6" xfId="33325"/>
    <cellStyle name="Style 96 2 2 5 3" xfId="33326"/>
    <cellStyle name="Style 96 2 2 5 3 2" xfId="33327"/>
    <cellStyle name="Style 96 2 2 5 3 2 2" xfId="33328"/>
    <cellStyle name="Style 96 2 2 5 3 2 2 2" xfId="33329"/>
    <cellStyle name="Style 96 2 2 5 3 2 2 2 2" xfId="33330"/>
    <cellStyle name="Style 96 2 2 5 3 2 2 3" xfId="33331"/>
    <cellStyle name="Style 96 2 2 5 3 2 3" xfId="33332"/>
    <cellStyle name="Style 96 2 2 5 3 2 3 2" xfId="33333"/>
    <cellStyle name="Style 96 2 2 5 3 3" xfId="33334"/>
    <cellStyle name="Style 96 2 2 5 3 3 2" xfId="33335"/>
    <cellStyle name="Style 96 2 2 5 3 4" xfId="33336"/>
    <cellStyle name="Style 96 2 2 5 4" xfId="33337"/>
    <cellStyle name="Style 96 2 2 5 4 2" xfId="33338"/>
    <cellStyle name="Style 96 2 2 5 4 2 2" xfId="33339"/>
    <cellStyle name="Style 96 2 2 5 4 2 2 2" xfId="33340"/>
    <cellStyle name="Style 96 2 2 5 4 2 3" xfId="33341"/>
    <cellStyle name="Style 96 2 2 5 4 3" xfId="33342"/>
    <cellStyle name="Style 96 2 2 5 4 3 2" xfId="33343"/>
    <cellStyle name="Style 96 2 2 5 5" xfId="33344"/>
    <cellStyle name="Style 96 2 2 5 5 2" xfId="33345"/>
    <cellStyle name="Style 96 2 2 5 6" xfId="33346"/>
    <cellStyle name="Style 96 2 2 6" xfId="33347"/>
    <cellStyle name="Style 96 2 2 6 2" xfId="33348"/>
    <cellStyle name="Style 96 2 2 7" xfId="33349"/>
    <cellStyle name="Style 96 2 2 8" xfId="33350"/>
    <cellStyle name="Style 96 2 2 9" xfId="33351"/>
    <cellStyle name="Style 96 2 2 9 2" xfId="33352"/>
    <cellStyle name="Style 96 2 2 9 2 2" xfId="33353"/>
    <cellStyle name="Style 96 2 2 9 2 2 2" xfId="33354"/>
    <cellStyle name="Style 96 2 2 9 2 3" xfId="33355"/>
    <cellStyle name="Style 96 2 2 9 3" xfId="33356"/>
    <cellStyle name="Style 96 2 2 9 3 2" xfId="33357"/>
    <cellStyle name="Style 96 2 3" xfId="33358"/>
    <cellStyle name="Style 96 2 3 2" xfId="33359"/>
    <cellStyle name="Style 96 2 4" xfId="33360"/>
    <cellStyle name="Style 96 2 4 2" xfId="33361"/>
    <cellStyle name="Style 96 2 5" xfId="33362"/>
    <cellStyle name="Style 96 2 5 2" xfId="33363"/>
    <cellStyle name="Style 96 2 6" xfId="33364"/>
    <cellStyle name="Style 96 2 6 2" xfId="33365"/>
    <cellStyle name="Style 96 3" xfId="33366"/>
    <cellStyle name="Style 96 3 2" xfId="33367"/>
    <cellStyle name="Style 96 3 3" xfId="33368"/>
    <cellStyle name="Style 96 3 3 2" xfId="33369"/>
    <cellStyle name="Style 96 3 4" xfId="33370"/>
    <cellStyle name="Style 96 3 5" xfId="33371"/>
    <cellStyle name="Style 96 3 6" xfId="33372"/>
    <cellStyle name="Style 96 3 7" xfId="33373"/>
    <cellStyle name="Style 96 3 8" xfId="33374"/>
    <cellStyle name="Style 97" xfId="33375"/>
    <cellStyle name="Style 97 2" xfId="33376"/>
    <cellStyle name="Style 97 2 2" xfId="33377"/>
    <cellStyle name="Style 97 2 3" xfId="33378"/>
    <cellStyle name="Style 97 2 3 2" xfId="33379"/>
    <cellStyle name="Style 97 2 4" xfId="33380"/>
    <cellStyle name="Style 97 2 5" xfId="33381"/>
    <cellStyle name="Style 97 2 6" xfId="33382"/>
    <cellStyle name="Style 97 2 7" xfId="33383"/>
    <cellStyle name="Style 97 2 8" xfId="33384"/>
    <cellStyle name="Style 98" xfId="33385"/>
    <cellStyle name="Style 98 2" xfId="33386"/>
    <cellStyle name="Style 98 2 2" xfId="33387"/>
    <cellStyle name="Style 98 2 3" xfId="33388"/>
    <cellStyle name="Style 98 2 3 2" xfId="33389"/>
    <cellStyle name="Style 98 2 4" xfId="33390"/>
    <cellStyle name="Style 98 2 5" xfId="33391"/>
    <cellStyle name="Style 98 2 6" xfId="33392"/>
    <cellStyle name="Style 98 2 7" xfId="33393"/>
    <cellStyle name="Style 98 2 8" xfId="33394"/>
    <cellStyle name="Style 99" xfId="33395"/>
    <cellStyle name="Style 99 2" xfId="33396"/>
    <cellStyle name="Style 99 2 2" xfId="33397"/>
    <cellStyle name="Style 99 2 3" xfId="33398"/>
    <cellStyle name="Style 99 2 3 2" xfId="33399"/>
    <cellStyle name="Style 99 2 4" xfId="33400"/>
    <cellStyle name="Style 99 2 5" xfId="33401"/>
    <cellStyle name="Style 99 2 6" xfId="33402"/>
    <cellStyle name="Style 99 2 7" xfId="33403"/>
    <cellStyle name="Style 99 2 8" xfId="33404"/>
    <cellStyle name="Texte explicatif 2" xfId="33406"/>
    <cellStyle name="Texte explicatif 2 2" xfId="33407"/>
    <cellStyle name="Texte explicatif 2 3" xfId="33408"/>
    <cellStyle name="Texte explicatif 2 3 2" xfId="33409"/>
    <cellStyle name="Texte explicatif 2 4" xfId="33410"/>
    <cellStyle name="Texte explicatif 2 5" xfId="33411"/>
    <cellStyle name="Texte explicatif 2 6" xfId="33412"/>
    <cellStyle name="Texte explicatif 2 7" xfId="33413"/>
    <cellStyle name="Texte explicatif 2 8" xfId="33414"/>
    <cellStyle name="Texte explicatif 3" xfId="750"/>
    <cellStyle name="Texto de advertencia" xfId="352"/>
    <cellStyle name="Title" xfId="33415"/>
    <cellStyle name="Title 2" xfId="36447"/>
    <cellStyle name="Titre 2" xfId="33416"/>
    <cellStyle name="Titre 2 2" xfId="33417"/>
    <cellStyle name="Titre 2 3" xfId="33418"/>
    <cellStyle name="Titre 2 3 2" xfId="33419"/>
    <cellStyle name="Titre 2 4" xfId="33420"/>
    <cellStyle name="Titre 2 5" xfId="33421"/>
    <cellStyle name="Titre 2 6" xfId="33422"/>
    <cellStyle name="Titre 2 7" xfId="33423"/>
    <cellStyle name="Titre 2 8" xfId="33424"/>
    <cellStyle name="Titre 3" xfId="2527"/>
    <cellStyle name="Titre 4" xfId="85"/>
    <cellStyle name="Titre 1 2" xfId="33425"/>
    <cellStyle name="Titre 1 2 2" xfId="33426"/>
    <cellStyle name="Titre 1 2 3" xfId="33427"/>
    <cellStyle name="Titre 1 2 3 2" xfId="33428"/>
    <cellStyle name="Titre 1 2 4" xfId="33429"/>
    <cellStyle name="Titre 1 2 5" xfId="33430"/>
    <cellStyle name="Titre 1 2 6" xfId="33431"/>
    <cellStyle name="Titre 1 2 7" xfId="33432"/>
    <cellStyle name="Titre 1 2 8" xfId="33433"/>
    <cellStyle name="Titre 1 3" xfId="733"/>
    <cellStyle name="Titre 1 4" xfId="729"/>
    <cellStyle name="Titre 2 2" xfId="33434"/>
    <cellStyle name="Titre 2 2 2" xfId="33435"/>
    <cellStyle name="Titre 2 2 3" xfId="33436"/>
    <cellStyle name="Titre 2 2 3 2" xfId="33437"/>
    <cellStyle name="Titre 2 2 4" xfId="33438"/>
    <cellStyle name="Titre 2 2 5" xfId="33439"/>
    <cellStyle name="Titre 2 2 6" xfId="33440"/>
    <cellStyle name="Titre 2 2 7" xfId="33441"/>
    <cellStyle name="Titre 2 2 8" xfId="33442"/>
    <cellStyle name="Titre 2 3" xfId="2472"/>
    <cellStyle name="Titre 2 4" xfId="730"/>
    <cellStyle name="Titre 3 2" xfId="33443"/>
    <cellStyle name="Titre 3 2 2" xfId="33444"/>
    <cellStyle name="Titre 3 2 3" xfId="33445"/>
    <cellStyle name="Titre 3 2 3 2" xfId="33446"/>
    <cellStyle name="Titre 3 2 4" xfId="33447"/>
    <cellStyle name="Titre 3 2 5" xfId="33448"/>
    <cellStyle name="Titre 3 2 6" xfId="33449"/>
    <cellStyle name="Titre 3 2 7" xfId="33450"/>
    <cellStyle name="Titre 3 2 8" xfId="33451"/>
    <cellStyle name="Titre 3 3" xfId="735"/>
    <cellStyle name="Titre 3 4" xfId="731"/>
    <cellStyle name="Titre 4 2" xfId="33452"/>
    <cellStyle name="Titre 4 2 2" xfId="33453"/>
    <cellStyle name="Titre 4 2 3" xfId="33454"/>
    <cellStyle name="Titre 4 2 3 2" xfId="33455"/>
    <cellStyle name="Titre 4 2 4" xfId="33456"/>
    <cellStyle name="Titre 4 2 5" xfId="33457"/>
    <cellStyle name="Titre 4 2 6" xfId="33458"/>
    <cellStyle name="Titre 4 2 7" xfId="33459"/>
    <cellStyle name="Titre 4 2 8" xfId="33460"/>
    <cellStyle name="Titre 4 3" xfId="736"/>
    <cellStyle name="Titre 4 4" xfId="732"/>
    <cellStyle name="Título 1" xfId="355"/>
    <cellStyle name="Título 2" xfId="356"/>
    <cellStyle name="Título 3" xfId="357"/>
    <cellStyle name="Título 3 10" xfId="358"/>
    <cellStyle name="Título 3 10 2" xfId="359"/>
    <cellStyle name="Título 3 10 2 2" xfId="34735"/>
    <cellStyle name="Título 3 10 3" xfId="34734"/>
    <cellStyle name="Título 3 11" xfId="360"/>
    <cellStyle name="Título 3 11 2" xfId="361"/>
    <cellStyle name="Título 3 11 2 2" xfId="34737"/>
    <cellStyle name="Título 3 11 3" xfId="34736"/>
    <cellStyle name="Título 3 12" xfId="362"/>
    <cellStyle name="Título 3 12 2" xfId="363"/>
    <cellStyle name="Título 3 12 2 2" xfId="34739"/>
    <cellStyle name="Título 3 12 3" xfId="34738"/>
    <cellStyle name="Título 3 13" xfId="364"/>
    <cellStyle name="Título 3 13 2" xfId="365"/>
    <cellStyle name="Título 3 13 2 2" xfId="34741"/>
    <cellStyle name="Título 3 13 3" xfId="34740"/>
    <cellStyle name="Título 3 14" xfId="366"/>
    <cellStyle name="Título 3 14 2" xfId="367"/>
    <cellStyle name="Título 3 14 2 2" xfId="34743"/>
    <cellStyle name="Título 3 14 3" xfId="34742"/>
    <cellStyle name="Título 3 15" xfId="368"/>
    <cellStyle name="Título 3 15 2" xfId="369"/>
    <cellStyle name="Título 3 15 2 2" xfId="34745"/>
    <cellStyle name="Título 3 15 3" xfId="34744"/>
    <cellStyle name="Título 3 16" xfId="370"/>
    <cellStyle name="Título 3 16 2" xfId="371"/>
    <cellStyle name="Título 3 16 2 2" xfId="34747"/>
    <cellStyle name="Título 3 16 3" xfId="34746"/>
    <cellStyle name="Título 3 17" xfId="372"/>
    <cellStyle name="Título 3 17 2" xfId="34748"/>
    <cellStyle name="Título 3 18" xfId="373"/>
    <cellStyle name="Título 3 18 2" xfId="374"/>
    <cellStyle name="Título 3 18 3" xfId="34749"/>
    <cellStyle name="Título 3 19" xfId="34733"/>
    <cellStyle name="Título 3 2" xfId="375"/>
    <cellStyle name="Título 3 2 10" xfId="376"/>
    <cellStyle name="Título 3 2 10 2" xfId="377"/>
    <cellStyle name="Título 3 2 10 2 2" xfId="34752"/>
    <cellStyle name="Título 3 2 10 3" xfId="34751"/>
    <cellStyle name="Título 3 2 11" xfId="378"/>
    <cellStyle name="Título 3 2 11 2" xfId="379"/>
    <cellStyle name="Título 3 2 11 2 2" xfId="34754"/>
    <cellStyle name="Título 3 2 11 3" xfId="34753"/>
    <cellStyle name="Título 3 2 12" xfId="380"/>
    <cellStyle name="Título 3 2 12 2" xfId="381"/>
    <cellStyle name="Título 3 2 12 2 2" xfId="34756"/>
    <cellStyle name="Título 3 2 12 3" xfId="34755"/>
    <cellStyle name="Título 3 2 13" xfId="382"/>
    <cellStyle name="Título 3 2 13 2" xfId="383"/>
    <cellStyle name="Título 3 2 13 2 2" xfId="34758"/>
    <cellStyle name="Título 3 2 13 3" xfId="34757"/>
    <cellStyle name="Título 3 2 14" xfId="384"/>
    <cellStyle name="Título 3 2 14 2" xfId="385"/>
    <cellStyle name="Título 3 2 14 2 2" xfId="34760"/>
    <cellStyle name="Título 3 2 14 3" xfId="34759"/>
    <cellStyle name="Título 3 2 15" xfId="386"/>
    <cellStyle name="Título 3 2 15 2" xfId="387"/>
    <cellStyle name="Título 3 2 15 2 2" xfId="34762"/>
    <cellStyle name="Título 3 2 15 3" xfId="34761"/>
    <cellStyle name="Título 3 2 16" xfId="388"/>
    <cellStyle name="Título 3 2 16 2" xfId="389"/>
    <cellStyle name="Título 3 2 16 2 2" xfId="34764"/>
    <cellStyle name="Título 3 2 16 3" xfId="34763"/>
    <cellStyle name="Título 3 2 17" xfId="390"/>
    <cellStyle name="Título 3 2 17 2" xfId="34765"/>
    <cellStyle name="Título 3 2 18" xfId="391"/>
    <cellStyle name="Título 3 2 18 2" xfId="392"/>
    <cellStyle name="Título 3 2 18 3" xfId="34766"/>
    <cellStyle name="Título 3 2 19" xfId="34750"/>
    <cellStyle name="Título 3 2 2" xfId="393"/>
    <cellStyle name="Título 3 2 2 10" xfId="394"/>
    <cellStyle name="Título 3 2 2 10 2" xfId="395"/>
    <cellStyle name="Título 3 2 2 10 2 2" xfId="34769"/>
    <cellStyle name="Título 3 2 2 10 3" xfId="34768"/>
    <cellStyle name="Título 3 2 2 11" xfId="396"/>
    <cellStyle name="Título 3 2 2 11 2" xfId="397"/>
    <cellStyle name="Título 3 2 2 11 2 2" xfId="34771"/>
    <cellStyle name="Título 3 2 2 11 3" xfId="34770"/>
    <cellStyle name="Título 3 2 2 12" xfId="398"/>
    <cellStyle name="Título 3 2 2 12 2" xfId="399"/>
    <cellStyle name="Título 3 2 2 12 2 2" xfId="34773"/>
    <cellStyle name="Título 3 2 2 12 3" xfId="34772"/>
    <cellStyle name="Título 3 2 2 13" xfId="400"/>
    <cellStyle name="Título 3 2 2 13 2" xfId="401"/>
    <cellStyle name="Título 3 2 2 13 2 2" xfId="34775"/>
    <cellStyle name="Título 3 2 2 13 3" xfId="34774"/>
    <cellStyle name="Título 3 2 2 14" xfId="402"/>
    <cellStyle name="Título 3 2 2 14 2" xfId="403"/>
    <cellStyle name="Título 3 2 2 14 2 2" xfId="34777"/>
    <cellStyle name="Título 3 2 2 14 3" xfId="34776"/>
    <cellStyle name="Título 3 2 2 15" xfId="404"/>
    <cellStyle name="Título 3 2 2 15 2" xfId="405"/>
    <cellStyle name="Título 3 2 2 15 2 2" xfId="34779"/>
    <cellStyle name="Título 3 2 2 15 3" xfId="34778"/>
    <cellStyle name="Título 3 2 2 16" xfId="406"/>
    <cellStyle name="Título 3 2 2 16 2" xfId="34780"/>
    <cellStyle name="Título 3 2 2 17" xfId="407"/>
    <cellStyle name="Título 3 2 2 17 2" xfId="408"/>
    <cellStyle name="Título 3 2 2 17 3" xfId="34781"/>
    <cellStyle name="Título 3 2 2 18" xfId="34767"/>
    <cellStyle name="Título 3 2 2 2" xfId="409"/>
    <cellStyle name="Título 3 2 2 2 10" xfId="410"/>
    <cellStyle name="Título 3 2 2 2 10 2" xfId="411"/>
    <cellStyle name="Título 3 2 2 2 10 2 2" xfId="34784"/>
    <cellStyle name="Título 3 2 2 2 10 3" xfId="34783"/>
    <cellStyle name="Título 3 2 2 2 11" xfId="412"/>
    <cellStyle name="Título 3 2 2 2 11 2" xfId="413"/>
    <cellStyle name="Título 3 2 2 2 11 2 2" xfId="34786"/>
    <cellStyle name="Título 3 2 2 2 11 3" xfId="34785"/>
    <cellStyle name="Título 3 2 2 2 12" xfId="414"/>
    <cellStyle name="Título 3 2 2 2 12 2" xfId="415"/>
    <cellStyle name="Título 3 2 2 2 12 2 2" xfId="34788"/>
    <cellStyle name="Título 3 2 2 2 12 3" xfId="34787"/>
    <cellStyle name="Título 3 2 2 2 13" xfId="416"/>
    <cellStyle name="Título 3 2 2 2 13 2" xfId="417"/>
    <cellStyle name="Título 3 2 2 2 13 2 2" xfId="34790"/>
    <cellStyle name="Título 3 2 2 2 13 3" xfId="34789"/>
    <cellStyle name="Título 3 2 2 2 14" xfId="418"/>
    <cellStyle name="Título 3 2 2 2 14 2" xfId="419"/>
    <cellStyle name="Título 3 2 2 2 14 2 2" xfId="34792"/>
    <cellStyle name="Título 3 2 2 2 14 3" xfId="34791"/>
    <cellStyle name="Título 3 2 2 2 15" xfId="420"/>
    <cellStyle name="Título 3 2 2 2 15 2" xfId="34793"/>
    <cellStyle name="Título 3 2 2 2 16" xfId="421"/>
    <cellStyle name="Título 3 2 2 2 16 2" xfId="422"/>
    <cellStyle name="Título 3 2 2 2 16 3" xfId="34794"/>
    <cellStyle name="Título 3 2 2 2 17" xfId="34782"/>
    <cellStyle name="Título 3 2 2 2 2" xfId="423"/>
    <cellStyle name="Título 3 2 2 2 2 2" xfId="424"/>
    <cellStyle name="Título 3 2 2 2 2 2 2" xfId="34796"/>
    <cellStyle name="Título 3 2 2 2 2 3" xfId="34795"/>
    <cellStyle name="Título 3 2 2 2 3" xfId="425"/>
    <cellStyle name="Título 3 2 2 2 3 2" xfId="426"/>
    <cellStyle name="Título 3 2 2 2 3 2 2" xfId="34798"/>
    <cellStyle name="Título 3 2 2 2 3 3" xfId="34797"/>
    <cellStyle name="Título 3 2 2 2 4" xfId="427"/>
    <cellStyle name="Título 3 2 2 2 4 2" xfId="428"/>
    <cellStyle name="Título 3 2 2 2 4 2 2" xfId="34800"/>
    <cellStyle name="Título 3 2 2 2 4 3" xfId="34799"/>
    <cellStyle name="Título 3 2 2 2 5" xfId="429"/>
    <cellStyle name="Título 3 2 2 2 5 2" xfId="430"/>
    <cellStyle name="Título 3 2 2 2 5 2 2" xfId="34802"/>
    <cellStyle name="Título 3 2 2 2 5 3" xfId="34801"/>
    <cellStyle name="Título 3 2 2 2 6" xfId="431"/>
    <cellStyle name="Título 3 2 2 2 6 2" xfId="432"/>
    <cellStyle name="Título 3 2 2 2 6 2 2" xfId="34804"/>
    <cellStyle name="Título 3 2 2 2 6 3" xfId="34803"/>
    <cellStyle name="Título 3 2 2 2 7" xfId="433"/>
    <cellStyle name="Título 3 2 2 2 7 2" xfId="434"/>
    <cellStyle name="Título 3 2 2 2 7 2 2" xfId="34806"/>
    <cellStyle name="Título 3 2 2 2 7 3" xfId="34805"/>
    <cellStyle name="Título 3 2 2 2 8" xfId="435"/>
    <cellStyle name="Título 3 2 2 2 8 2" xfId="436"/>
    <cellStyle name="Título 3 2 2 2 8 2 2" xfId="34808"/>
    <cellStyle name="Título 3 2 2 2 8 3" xfId="34807"/>
    <cellStyle name="Título 3 2 2 2 9" xfId="437"/>
    <cellStyle name="Título 3 2 2 2 9 2" xfId="438"/>
    <cellStyle name="Título 3 2 2 2 9 2 2" xfId="34810"/>
    <cellStyle name="Título 3 2 2 2 9 3" xfId="34809"/>
    <cellStyle name="Título 3 2 2 3" xfId="439"/>
    <cellStyle name="Título 3 2 2 3 2" xfId="440"/>
    <cellStyle name="Título 3 2 2 3 2 2" xfId="34812"/>
    <cellStyle name="Título 3 2 2 3 3" xfId="34811"/>
    <cellStyle name="Título 3 2 2 4" xfId="441"/>
    <cellStyle name="Título 3 2 2 4 2" xfId="442"/>
    <cellStyle name="Título 3 2 2 4 2 2" xfId="34814"/>
    <cellStyle name="Título 3 2 2 4 3" xfId="34813"/>
    <cellStyle name="Título 3 2 2 5" xfId="443"/>
    <cellStyle name="Título 3 2 2 5 2" xfId="444"/>
    <cellStyle name="Título 3 2 2 5 2 2" xfId="34816"/>
    <cellStyle name="Título 3 2 2 5 3" xfId="34815"/>
    <cellStyle name="Título 3 2 2 6" xfId="445"/>
    <cellStyle name="Título 3 2 2 6 2" xfId="446"/>
    <cellStyle name="Título 3 2 2 6 2 2" xfId="34818"/>
    <cellStyle name="Título 3 2 2 6 3" xfId="34817"/>
    <cellStyle name="Título 3 2 2 7" xfId="447"/>
    <cellStyle name="Título 3 2 2 7 2" xfId="448"/>
    <cellStyle name="Título 3 2 2 7 2 2" xfId="34820"/>
    <cellStyle name="Título 3 2 2 7 3" xfId="34819"/>
    <cellStyle name="Título 3 2 2 8" xfId="449"/>
    <cellStyle name="Título 3 2 2 8 2" xfId="450"/>
    <cellStyle name="Título 3 2 2 8 2 2" xfId="34822"/>
    <cellStyle name="Título 3 2 2 8 3" xfId="34821"/>
    <cellStyle name="Título 3 2 2 9" xfId="451"/>
    <cellStyle name="Título 3 2 2 9 2" xfId="452"/>
    <cellStyle name="Título 3 2 2 9 2 2" xfId="34824"/>
    <cellStyle name="Título 3 2 2 9 3" xfId="34823"/>
    <cellStyle name="Título 3 2 3" xfId="453"/>
    <cellStyle name="Título 3 2 3 10" xfId="454"/>
    <cellStyle name="Título 3 2 3 10 2" xfId="455"/>
    <cellStyle name="Título 3 2 3 10 2 2" xfId="34827"/>
    <cellStyle name="Título 3 2 3 10 3" xfId="34826"/>
    <cellStyle name="Título 3 2 3 11" xfId="456"/>
    <cellStyle name="Título 3 2 3 11 2" xfId="457"/>
    <cellStyle name="Título 3 2 3 11 2 2" xfId="34829"/>
    <cellStyle name="Título 3 2 3 11 3" xfId="34828"/>
    <cellStyle name="Título 3 2 3 12" xfId="458"/>
    <cellStyle name="Título 3 2 3 12 2" xfId="459"/>
    <cellStyle name="Título 3 2 3 12 2 2" xfId="34831"/>
    <cellStyle name="Título 3 2 3 12 3" xfId="34830"/>
    <cellStyle name="Título 3 2 3 13" xfId="460"/>
    <cellStyle name="Título 3 2 3 13 2" xfId="461"/>
    <cellStyle name="Título 3 2 3 13 2 2" xfId="34833"/>
    <cellStyle name="Título 3 2 3 13 3" xfId="34832"/>
    <cellStyle name="Título 3 2 3 14" xfId="462"/>
    <cellStyle name="Título 3 2 3 14 2" xfId="463"/>
    <cellStyle name="Título 3 2 3 14 2 2" xfId="34835"/>
    <cellStyle name="Título 3 2 3 14 3" xfId="34834"/>
    <cellStyle name="Título 3 2 3 15" xfId="464"/>
    <cellStyle name="Título 3 2 3 15 2" xfId="34836"/>
    <cellStyle name="Título 3 2 3 16" xfId="465"/>
    <cellStyle name="Título 3 2 3 16 2" xfId="466"/>
    <cellStyle name="Título 3 2 3 16 3" xfId="34837"/>
    <cellStyle name="Título 3 2 3 17" xfId="34825"/>
    <cellStyle name="Título 3 2 3 2" xfId="467"/>
    <cellStyle name="Título 3 2 3 2 2" xfId="468"/>
    <cellStyle name="Título 3 2 3 2 2 2" xfId="34839"/>
    <cellStyle name="Título 3 2 3 2 3" xfId="34838"/>
    <cellStyle name="Título 3 2 3 3" xfId="469"/>
    <cellStyle name="Título 3 2 3 3 2" xfId="470"/>
    <cellStyle name="Título 3 2 3 3 2 2" xfId="34841"/>
    <cellStyle name="Título 3 2 3 3 3" xfId="34840"/>
    <cellStyle name="Título 3 2 3 4" xfId="471"/>
    <cellStyle name="Título 3 2 3 4 2" xfId="472"/>
    <cellStyle name="Título 3 2 3 4 2 2" xfId="34843"/>
    <cellStyle name="Título 3 2 3 4 3" xfId="34842"/>
    <cellStyle name="Título 3 2 3 5" xfId="473"/>
    <cellStyle name="Título 3 2 3 5 2" xfId="474"/>
    <cellStyle name="Título 3 2 3 5 2 2" xfId="34845"/>
    <cellStyle name="Título 3 2 3 5 3" xfId="34844"/>
    <cellStyle name="Título 3 2 3 6" xfId="475"/>
    <cellStyle name="Título 3 2 3 6 2" xfId="476"/>
    <cellStyle name="Título 3 2 3 6 2 2" xfId="34847"/>
    <cellStyle name="Título 3 2 3 6 3" xfId="34846"/>
    <cellStyle name="Título 3 2 3 7" xfId="477"/>
    <cellStyle name="Título 3 2 3 7 2" xfId="478"/>
    <cellStyle name="Título 3 2 3 7 2 2" xfId="34849"/>
    <cellStyle name="Título 3 2 3 7 3" xfId="34848"/>
    <cellStyle name="Título 3 2 3 8" xfId="479"/>
    <cellStyle name="Título 3 2 3 8 2" xfId="480"/>
    <cellStyle name="Título 3 2 3 8 2 2" xfId="34851"/>
    <cellStyle name="Título 3 2 3 8 3" xfId="34850"/>
    <cellStyle name="Título 3 2 3 9" xfId="481"/>
    <cellStyle name="Título 3 2 3 9 2" xfId="482"/>
    <cellStyle name="Título 3 2 3 9 2 2" xfId="34853"/>
    <cellStyle name="Título 3 2 3 9 3" xfId="34852"/>
    <cellStyle name="Título 3 2 4" xfId="483"/>
    <cellStyle name="Título 3 2 4 2" xfId="484"/>
    <cellStyle name="Título 3 2 4 2 2" xfId="34855"/>
    <cellStyle name="Título 3 2 4 3" xfId="34854"/>
    <cellStyle name="Título 3 2 5" xfId="485"/>
    <cellStyle name="Título 3 2 5 2" xfId="486"/>
    <cellStyle name="Título 3 2 5 2 2" xfId="34857"/>
    <cellStyle name="Título 3 2 5 3" xfId="34856"/>
    <cellStyle name="Título 3 2 6" xfId="487"/>
    <cellStyle name="Título 3 2 6 2" xfId="488"/>
    <cellStyle name="Título 3 2 6 2 2" xfId="34859"/>
    <cellStyle name="Título 3 2 6 3" xfId="34858"/>
    <cellStyle name="Título 3 2 7" xfId="489"/>
    <cellStyle name="Título 3 2 7 2" xfId="490"/>
    <cellStyle name="Título 3 2 7 2 2" xfId="34861"/>
    <cellStyle name="Título 3 2 7 3" xfId="34860"/>
    <cellStyle name="Título 3 2 8" xfId="491"/>
    <cellStyle name="Título 3 2 8 2" xfId="492"/>
    <cellStyle name="Título 3 2 8 2 2" xfId="34863"/>
    <cellStyle name="Título 3 2 8 3" xfId="34862"/>
    <cellStyle name="Título 3 2 9" xfId="493"/>
    <cellStyle name="Título 3 2 9 2" xfId="494"/>
    <cellStyle name="Título 3 2 9 2 2" xfId="34865"/>
    <cellStyle name="Título 3 2 9 3" xfId="34864"/>
    <cellStyle name="Título 3 3" xfId="495"/>
    <cellStyle name="Título 3 3 10" xfId="496"/>
    <cellStyle name="Título 3 3 10 2" xfId="497"/>
    <cellStyle name="Título 3 3 10 2 2" xfId="34868"/>
    <cellStyle name="Título 3 3 10 3" xfId="34867"/>
    <cellStyle name="Título 3 3 11" xfId="498"/>
    <cellStyle name="Título 3 3 11 2" xfId="499"/>
    <cellStyle name="Título 3 3 11 2 2" xfId="34870"/>
    <cellStyle name="Título 3 3 11 3" xfId="34869"/>
    <cellStyle name="Título 3 3 12" xfId="500"/>
    <cellStyle name="Título 3 3 12 2" xfId="501"/>
    <cellStyle name="Título 3 3 12 2 2" xfId="34872"/>
    <cellStyle name="Título 3 3 12 3" xfId="34871"/>
    <cellStyle name="Título 3 3 13" xfId="502"/>
    <cellStyle name="Título 3 3 13 2" xfId="503"/>
    <cellStyle name="Título 3 3 13 2 2" xfId="34874"/>
    <cellStyle name="Título 3 3 13 3" xfId="34873"/>
    <cellStyle name="Título 3 3 14" xfId="504"/>
    <cellStyle name="Título 3 3 14 2" xfId="505"/>
    <cellStyle name="Título 3 3 14 2 2" xfId="34876"/>
    <cellStyle name="Título 3 3 14 3" xfId="34875"/>
    <cellStyle name="Título 3 3 15" xfId="506"/>
    <cellStyle name="Título 3 3 15 2" xfId="507"/>
    <cellStyle name="Título 3 3 15 2 2" xfId="34878"/>
    <cellStyle name="Título 3 3 15 3" xfId="34877"/>
    <cellStyle name="Título 3 3 16" xfId="508"/>
    <cellStyle name="Título 3 3 16 2" xfId="509"/>
    <cellStyle name="Título 3 3 16 2 2" xfId="34880"/>
    <cellStyle name="Título 3 3 16 3" xfId="34879"/>
    <cellStyle name="Título 3 3 17" xfId="510"/>
    <cellStyle name="Título 3 3 17 2" xfId="34881"/>
    <cellStyle name="Título 3 3 18" xfId="511"/>
    <cellStyle name="Título 3 3 18 2" xfId="512"/>
    <cellStyle name="Título 3 3 18 3" xfId="34882"/>
    <cellStyle name="Título 3 3 19" xfId="34866"/>
    <cellStyle name="Título 3 3 2" xfId="513"/>
    <cellStyle name="Título 3 3 2 10" xfId="514"/>
    <cellStyle name="Título 3 3 2 10 2" xfId="515"/>
    <cellStyle name="Título 3 3 2 10 2 2" xfId="34885"/>
    <cellStyle name="Título 3 3 2 10 3" xfId="34884"/>
    <cellStyle name="Título 3 3 2 11" xfId="516"/>
    <cellStyle name="Título 3 3 2 11 2" xfId="517"/>
    <cellStyle name="Título 3 3 2 11 2 2" xfId="34887"/>
    <cellStyle name="Título 3 3 2 11 3" xfId="34886"/>
    <cellStyle name="Título 3 3 2 12" xfId="518"/>
    <cellStyle name="Título 3 3 2 12 2" xfId="519"/>
    <cellStyle name="Título 3 3 2 12 2 2" xfId="34889"/>
    <cellStyle name="Título 3 3 2 12 3" xfId="34888"/>
    <cellStyle name="Título 3 3 2 13" xfId="520"/>
    <cellStyle name="Título 3 3 2 13 2" xfId="521"/>
    <cellStyle name="Título 3 3 2 13 2 2" xfId="34891"/>
    <cellStyle name="Título 3 3 2 13 3" xfId="34890"/>
    <cellStyle name="Título 3 3 2 14" xfId="522"/>
    <cellStyle name="Título 3 3 2 14 2" xfId="523"/>
    <cellStyle name="Título 3 3 2 14 2 2" xfId="34893"/>
    <cellStyle name="Título 3 3 2 14 3" xfId="34892"/>
    <cellStyle name="Título 3 3 2 15" xfId="524"/>
    <cellStyle name="Título 3 3 2 15 2" xfId="34894"/>
    <cellStyle name="Título 3 3 2 16" xfId="525"/>
    <cellStyle name="Título 3 3 2 16 2" xfId="526"/>
    <cellStyle name="Título 3 3 2 16 3" xfId="34895"/>
    <cellStyle name="Título 3 3 2 17" xfId="34883"/>
    <cellStyle name="Título 3 3 2 2" xfId="527"/>
    <cellStyle name="Título 3 3 2 2 2" xfId="528"/>
    <cellStyle name="Título 3 3 2 2 2 2" xfId="34897"/>
    <cellStyle name="Título 3 3 2 2 3" xfId="34896"/>
    <cellStyle name="Título 3 3 2 3" xfId="529"/>
    <cellStyle name="Título 3 3 2 3 2" xfId="530"/>
    <cellStyle name="Título 3 3 2 3 2 2" xfId="34899"/>
    <cellStyle name="Título 3 3 2 3 3" xfId="34898"/>
    <cellStyle name="Título 3 3 2 4" xfId="531"/>
    <cellStyle name="Título 3 3 2 4 2" xfId="532"/>
    <cellStyle name="Título 3 3 2 4 2 2" xfId="34901"/>
    <cellStyle name="Título 3 3 2 4 3" xfId="34900"/>
    <cellStyle name="Título 3 3 2 5" xfId="533"/>
    <cellStyle name="Título 3 3 2 5 2" xfId="534"/>
    <cellStyle name="Título 3 3 2 5 2 2" xfId="34903"/>
    <cellStyle name="Título 3 3 2 5 3" xfId="34902"/>
    <cellStyle name="Título 3 3 2 6" xfId="535"/>
    <cellStyle name="Título 3 3 2 6 2" xfId="536"/>
    <cellStyle name="Título 3 3 2 6 2 2" xfId="34905"/>
    <cellStyle name="Título 3 3 2 6 3" xfId="34904"/>
    <cellStyle name="Título 3 3 2 7" xfId="537"/>
    <cellStyle name="Título 3 3 2 7 2" xfId="538"/>
    <cellStyle name="Título 3 3 2 7 2 2" xfId="34907"/>
    <cellStyle name="Título 3 3 2 7 3" xfId="34906"/>
    <cellStyle name="Título 3 3 2 8" xfId="539"/>
    <cellStyle name="Título 3 3 2 8 2" xfId="540"/>
    <cellStyle name="Título 3 3 2 8 2 2" xfId="34909"/>
    <cellStyle name="Título 3 3 2 8 3" xfId="34908"/>
    <cellStyle name="Título 3 3 2 9" xfId="541"/>
    <cellStyle name="Título 3 3 2 9 2" xfId="542"/>
    <cellStyle name="Título 3 3 2 9 2 2" xfId="34911"/>
    <cellStyle name="Título 3 3 2 9 3" xfId="34910"/>
    <cellStyle name="Título 3 3 3" xfId="543"/>
    <cellStyle name="Título 3 3 3 10" xfId="544"/>
    <cellStyle name="Título 3 3 3 10 2" xfId="545"/>
    <cellStyle name="Título 3 3 3 10 2 2" xfId="34914"/>
    <cellStyle name="Título 3 3 3 10 3" xfId="34913"/>
    <cellStyle name="Título 3 3 3 11" xfId="546"/>
    <cellStyle name="Título 3 3 3 11 2" xfId="547"/>
    <cellStyle name="Título 3 3 3 11 2 2" xfId="34916"/>
    <cellStyle name="Título 3 3 3 11 3" xfId="34915"/>
    <cellStyle name="Título 3 3 3 12" xfId="548"/>
    <cellStyle name="Título 3 3 3 12 2" xfId="549"/>
    <cellStyle name="Título 3 3 3 12 2 2" xfId="34918"/>
    <cellStyle name="Título 3 3 3 12 3" xfId="34917"/>
    <cellStyle name="Título 3 3 3 13" xfId="550"/>
    <cellStyle name="Título 3 3 3 13 2" xfId="551"/>
    <cellStyle name="Título 3 3 3 13 2 2" xfId="34920"/>
    <cellStyle name="Título 3 3 3 13 3" xfId="34919"/>
    <cellStyle name="Título 3 3 3 14" xfId="552"/>
    <cellStyle name="Título 3 3 3 14 2" xfId="553"/>
    <cellStyle name="Título 3 3 3 14 2 2" xfId="34922"/>
    <cellStyle name="Título 3 3 3 14 3" xfId="34921"/>
    <cellStyle name="Título 3 3 3 15" xfId="554"/>
    <cellStyle name="Título 3 3 3 15 2" xfId="34923"/>
    <cellStyle name="Título 3 3 3 16" xfId="555"/>
    <cellStyle name="Título 3 3 3 16 2" xfId="556"/>
    <cellStyle name="Título 3 3 3 16 3" xfId="34924"/>
    <cellStyle name="Título 3 3 3 17" xfId="34912"/>
    <cellStyle name="Título 3 3 3 2" xfId="557"/>
    <cellStyle name="Título 3 3 3 2 2" xfId="558"/>
    <cellStyle name="Título 3 3 3 2 2 2" xfId="34926"/>
    <cellStyle name="Título 3 3 3 2 3" xfId="34925"/>
    <cellStyle name="Título 3 3 3 3" xfId="559"/>
    <cellStyle name="Título 3 3 3 3 2" xfId="560"/>
    <cellStyle name="Título 3 3 3 3 2 2" xfId="34928"/>
    <cellStyle name="Título 3 3 3 3 3" xfId="34927"/>
    <cellStyle name="Título 3 3 3 4" xfId="561"/>
    <cellStyle name="Título 3 3 3 4 2" xfId="562"/>
    <cellStyle name="Título 3 3 3 4 2 2" xfId="34930"/>
    <cellStyle name="Título 3 3 3 4 3" xfId="34929"/>
    <cellStyle name="Título 3 3 3 5" xfId="563"/>
    <cellStyle name="Título 3 3 3 5 2" xfId="564"/>
    <cellStyle name="Título 3 3 3 5 2 2" xfId="34932"/>
    <cellStyle name="Título 3 3 3 5 3" xfId="34931"/>
    <cellStyle name="Título 3 3 3 6" xfId="565"/>
    <cellStyle name="Título 3 3 3 6 2" xfId="566"/>
    <cellStyle name="Título 3 3 3 6 2 2" xfId="34934"/>
    <cellStyle name="Título 3 3 3 6 3" xfId="34933"/>
    <cellStyle name="Título 3 3 3 7" xfId="567"/>
    <cellStyle name="Título 3 3 3 7 2" xfId="568"/>
    <cellStyle name="Título 3 3 3 7 2 2" xfId="34936"/>
    <cellStyle name="Título 3 3 3 7 3" xfId="34935"/>
    <cellStyle name="Título 3 3 3 8" xfId="569"/>
    <cellStyle name="Título 3 3 3 8 2" xfId="570"/>
    <cellStyle name="Título 3 3 3 8 2 2" xfId="34938"/>
    <cellStyle name="Título 3 3 3 8 3" xfId="34937"/>
    <cellStyle name="Título 3 3 3 9" xfId="571"/>
    <cellStyle name="Título 3 3 3 9 2" xfId="572"/>
    <cellStyle name="Título 3 3 3 9 2 2" xfId="34940"/>
    <cellStyle name="Título 3 3 3 9 3" xfId="34939"/>
    <cellStyle name="Título 3 3 4" xfId="573"/>
    <cellStyle name="Título 3 3 4 2" xfId="574"/>
    <cellStyle name="Título 3 3 4 2 2" xfId="34942"/>
    <cellStyle name="Título 3 3 4 3" xfId="34941"/>
    <cellStyle name="Título 3 3 5" xfId="575"/>
    <cellStyle name="Título 3 3 5 2" xfId="576"/>
    <cellStyle name="Título 3 3 5 2 2" xfId="34944"/>
    <cellStyle name="Título 3 3 5 3" xfId="34943"/>
    <cellStyle name="Título 3 3 6" xfId="577"/>
    <cellStyle name="Título 3 3 6 2" xfId="578"/>
    <cellStyle name="Título 3 3 6 2 2" xfId="34946"/>
    <cellStyle name="Título 3 3 6 3" xfId="34945"/>
    <cellStyle name="Título 3 3 7" xfId="579"/>
    <cellStyle name="Título 3 3 7 2" xfId="580"/>
    <cellStyle name="Título 3 3 7 2 2" xfId="34948"/>
    <cellStyle name="Título 3 3 7 3" xfId="34947"/>
    <cellStyle name="Título 3 3 8" xfId="581"/>
    <cellStyle name="Título 3 3 8 2" xfId="582"/>
    <cellStyle name="Título 3 3 8 2 2" xfId="34950"/>
    <cellStyle name="Título 3 3 8 3" xfId="34949"/>
    <cellStyle name="Título 3 3 9" xfId="583"/>
    <cellStyle name="Título 3 3 9 2" xfId="584"/>
    <cellStyle name="Título 3 3 9 2 2" xfId="34952"/>
    <cellStyle name="Título 3 3 9 3" xfId="34951"/>
    <cellStyle name="Título 3 4" xfId="585"/>
    <cellStyle name="Título 3 4 2" xfId="586"/>
    <cellStyle name="Título 3 4 2 2" xfId="34954"/>
    <cellStyle name="Título 3 4 3" xfId="34953"/>
    <cellStyle name="Título 3 5" xfId="587"/>
    <cellStyle name="Título 3 5 2" xfId="588"/>
    <cellStyle name="Título 3 5 2 2" xfId="34956"/>
    <cellStyle name="Título 3 5 3" xfId="34955"/>
    <cellStyle name="Título 3 6" xfId="589"/>
    <cellStyle name="Título 3 6 2" xfId="590"/>
    <cellStyle name="Título 3 6 2 2" xfId="34958"/>
    <cellStyle name="Título 3 6 3" xfId="34957"/>
    <cellStyle name="Título 3 7" xfId="591"/>
    <cellStyle name="Título 3 7 2" xfId="592"/>
    <cellStyle name="Título 3 7 2 2" xfId="34960"/>
    <cellStyle name="Título 3 7 3" xfId="34959"/>
    <cellStyle name="Título 3 8" xfId="593"/>
    <cellStyle name="Título 3 8 2" xfId="594"/>
    <cellStyle name="Título 3 8 2 2" xfId="34962"/>
    <cellStyle name="Título 3 8 3" xfId="34961"/>
    <cellStyle name="Título 3 9" xfId="595"/>
    <cellStyle name="Título 3 9 2" xfId="596"/>
    <cellStyle name="Título 3 9 2 2" xfId="34964"/>
    <cellStyle name="Título 3 9 3" xfId="34963"/>
    <cellStyle name="Título 3_X-4" xfId="597"/>
    <cellStyle name="Total 2" xfId="33462"/>
    <cellStyle name="Total 2 2" xfId="33463"/>
    <cellStyle name="Total 2 2 2" xfId="33464"/>
    <cellStyle name="Total 2 2 3" xfId="33465"/>
    <cellStyle name="Total 2 2 3 2" xfId="33466"/>
    <cellStyle name="Total 2 2 4" xfId="33467"/>
    <cellStyle name="Total 2 2 5" xfId="33468"/>
    <cellStyle name="Total 2 2 6" xfId="33469"/>
    <cellStyle name="Total 2 2 7" xfId="33470"/>
    <cellStyle name="Total 2 2 8" xfId="33471"/>
    <cellStyle name="Total 3" xfId="746"/>
    <cellStyle name="Tusental 2" xfId="33472"/>
    <cellStyle name="Tusental 2 2" xfId="33473"/>
    <cellStyle name="Überschrift" xfId="354" builtinId="15" customBuiltin="1"/>
    <cellStyle name="Überschrift 1" xfId="18" builtinId="16" customBuiltin="1"/>
    <cellStyle name="Überschrift 1 2" xfId="67"/>
    <cellStyle name="Überschrift 2" xfId="19" builtinId="17" customBuiltin="1"/>
    <cellStyle name="Überschrift 2 2" xfId="65"/>
    <cellStyle name="Überschrift 3" xfId="20" builtinId="18" customBuiltin="1"/>
    <cellStyle name="Überschrift 3 2" xfId="57"/>
    <cellStyle name="Überschrift 4" xfId="21" builtinId="19" customBuiltin="1"/>
    <cellStyle name="Überschrift 4 2" xfId="66"/>
    <cellStyle name="User_Defined_A" xfId="33474"/>
    <cellStyle name="Vérification 2" xfId="33475"/>
    <cellStyle name="Vérification 2 2" xfId="33476"/>
    <cellStyle name="Vérification 2 3" xfId="33477"/>
    <cellStyle name="Vérification 2 3 2" xfId="33478"/>
    <cellStyle name="Vérification 2 4" xfId="33479"/>
    <cellStyle name="Vérification 2 5" xfId="33480"/>
    <cellStyle name="Vérification 2 6" xfId="33481"/>
    <cellStyle name="Vérification 2 7" xfId="33482"/>
    <cellStyle name="Vérification 2 8" xfId="33483"/>
    <cellStyle name="Vérification 3" xfId="762"/>
    <cellStyle name="Vérification 4" xfId="739"/>
    <cellStyle name="Verknüpfte Zelle" xfId="27" builtinId="24" customBuiltin="1"/>
    <cellStyle name="Verknüpfte Zelle 2" xfId="79"/>
    <cellStyle name="Währung 2" xfId="602"/>
    <cellStyle name="Warnender Text" xfId="29" builtinId="11" customBuiltin="1"/>
    <cellStyle name="Warnender Text 2" xfId="59"/>
    <cellStyle name="Warning Text" xfId="33484"/>
    <cellStyle name="Warning Text 2" xfId="36457"/>
    <cellStyle name="Zelle überprüfen" xfId="28" builtinId="23" customBuiltin="1"/>
    <cellStyle name="Zelle überprüfen 2" xfId="69"/>
  </cellStyles>
  <dxfs count="0"/>
  <tableStyles count="0" defaultTableStyle="TableStyleMedium9" defaultPivotStyle="PivotStyleLight16"/>
  <colors>
    <mruColors>
      <color rgb="FFFFC000"/>
      <color rgb="FF808000"/>
      <color rgb="FF948A54"/>
      <color rgb="FFE46C0A"/>
      <color rgb="FF1F497D"/>
      <color rgb="FF97B852"/>
      <color rgb="FF558E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fr-FR" sz="1400"/>
              <a:t>Installed capacities (GW)</a:t>
            </a:r>
          </a:p>
        </c:rich>
      </c:tx>
      <c:layout>
        <c:manualLayout>
          <c:xMode val="edge"/>
          <c:yMode val="edge"/>
          <c:x val="0.38880200249280034"/>
          <c:y val="5.1510871718503437E-2"/>
        </c:manualLayout>
      </c:layout>
      <c:overlay val="0"/>
      <c:spPr>
        <a:solidFill>
          <a:schemeClr val="bg1"/>
        </a:solidFill>
      </c:spPr>
    </c:title>
    <c:autoTitleDeleted val="0"/>
    <c:plotArea>
      <c:layout>
        <c:manualLayout>
          <c:layoutTarget val="inner"/>
          <c:xMode val="edge"/>
          <c:yMode val="edge"/>
          <c:x val="3.6906189889812251E-2"/>
          <c:y val="3.8165649399886578E-2"/>
          <c:w val="0.94999207518538964"/>
          <c:h val="0.73138263365704392"/>
        </c:manualLayout>
      </c:layout>
      <c:lineChart>
        <c:grouping val="standard"/>
        <c:varyColors val="0"/>
        <c:ser>
          <c:idx val="0"/>
          <c:order val="0"/>
          <c:tx>
            <c:strRef>
              <c:f>TempSheetForGraphs!$A$5</c:f>
              <c:strCache>
                <c:ptCount val="1"/>
                <c:pt idx="0">
                  <c:v>2014 [ENTSOE]</c:v>
                </c:pt>
              </c:strCache>
            </c:strRef>
          </c:tx>
          <c:spPr>
            <a:ln>
              <a:noFill/>
            </a:ln>
          </c:spPr>
          <c:marker>
            <c:symbol val="diamond"/>
            <c:size val="10"/>
            <c:spPr>
              <a:solidFill>
                <a:schemeClr val="tx1"/>
              </a:solidFill>
              <a:ln>
                <a:noFill/>
              </a:ln>
            </c:spPr>
          </c:marker>
          <c:cat>
            <c:multiLvlStrRef>
              <c:f>TempSheetForGraphs!$B$3:$Y$4</c:f>
              <c:multiLvlStrCache>
                <c:ptCount val="24"/>
                <c:lvl>
                  <c:pt idx="0">
                    <c:v>2014</c:v>
                  </c:pt>
                  <c:pt idx="1">
                    <c:v>2030</c:v>
                  </c:pt>
                  <c:pt idx="2">
                    <c:v>2040</c:v>
                  </c:pt>
                  <c:pt idx="3">
                    <c:v>2050</c:v>
                  </c:pt>
                  <c:pt idx="4">
                    <c:v>2014</c:v>
                  </c:pt>
                  <c:pt idx="5">
                    <c:v>2030</c:v>
                  </c:pt>
                  <c:pt idx="6">
                    <c:v>2040</c:v>
                  </c:pt>
                  <c:pt idx="7">
                    <c:v>2050</c:v>
                  </c:pt>
                  <c:pt idx="8">
                    <c:v>2014</c:v>
                  </c:pt>
                  <c:pt idx="9">
                    <c:v>2030</c:v>
                  </c:pt>
                  <c:pt idx="10">
                    <c:v>2040</c:v>
                  </c:pt>
                  <c:pt idx="11">
                    <c:v>2050</c:v>
                  </c:pt>
                  <c:pt idx="12">
                    <c:v>2014</c:v>
                  </c:pt>
                  <c:pt idx="13">
                    <c:v>2030</c:v>
                  </c:pt>
                  <c:pt idx="14">
                    <c:v>2040</c:v>
                  </c:pt>
                  <c:pt idx="15">
                    <c:v>2050</c:v>
                  </c:pt>
                  <c:pt idx="16">
                    <c:v>2014</c:v>
                  </c:pt>
                  <c:pt idx="17">
                    <c:v>2030</c:v>
                  </c:pt>
                  <c:pt idx="18">
                    <c:v>2040</c:v>
                  </c:pt>
                  <c:pt idx="19">
                    <c:v>2050</c:v>
                  </c:pt>
                  <c:pt idx="20">
                    <c:v>2014</c:v>
                  </c:pt>
                  <c:pt idx="21">
                    <c:v>2030</c:v>
                  </c:pt>
                  <c:pt idx="22">
                    <c:v>2040</c:v>
                  </c:pt>
                  <c:pt idx="23">
                    <c:v>2050</c:v>
                  </c:pt>
                </c:lvl>
                <c:lvl>
                  <c:pt idx="0">
                    <c:v>Wind</c:v>
                  </c:pt>
                  <c:pt idx="4">
                    <c:v>Solar</c:v>
                  </c:pt>
                  <c:pt idx="8">
                    <c:v>Fossil</c:v>
                  </c:pt>
                  <c:pt idx="12">
                    <c:v>Nuclear</c:v>
                  </c:pt>
                  <c:pt idx="16">
                    <c:v>Biomass</c:v>
                  </c:pt>
                  <c:pt idx="20">
                    <c:v>Hydro</c:v>
                  </c:pt>
                </c:lvl>
              </c:multiLvlStrCache>
            </c:multiLvlStrRef>
          </c:cat>
          <c:val>
            <c:numRef>
              <c:f>TempSheetForGraphs!$B$5:$Y$5</c:f>
              <c:numCache>
                <c:formatCode>General</c:formatCode>
                <c:ptCount val="24"/>
                <c:pt idx="0">
                  <c:v>120429</c:v>
                </c:pt>
                <c:pt idx="4">
                  <c:v>82349</c:v>
                </c:pt>
                <c:pt idx="8">
                  <c:v>461898</c:v>
                </c:pt>
                <c:pt idx="12">
                  <c:v>126685</c:v>
                </c:pt>
                <c:pt idx="16">
                  <c:v>24091</c:v>
                </c:pt>
                <c:pt idx="20">
                  <c:v>200348</c:v>
                </c:pt>
              </c:numCache>
            </c:numRef>
          </c:val>
          <c:smooth val="0"/>
        </c:ser>
        <c:ser>
          <c:idx val="1"/>
          <c:order val="1"/>
          <c:tx>
            <c:strRef>
              <c:f>TempSheetForGraphs!$A$6</c:f>
              <c:strCache>
                <c:ptCount val="1"/>
                <c:pt idx="0">
                  <c:v>Vision 1 : Slowest progress [ENTSOE]</c:v>
                </c:pt>
              </c:strCache>
            </c:strRef>
          </c:tx>
          <c:spPr>
            <a:ln>
              <a:noFill/>
            </a:ln>
          </c:spPr>
          <c:marker>
            <c:symbol val="triangle"/>
            <c:size val="10"/>
            <c:spPr>
              <a:solidFill>
                <a:srgbClr val="C00000"/>
              </a:solidFill>
              <a:ln>
                <a:noFill/>
              </a:ln>
            </c:spPr>
          </c:marker>
          <c:cat>
            <c:multiLvlStrRef>
              <c:f>TempSheetForGraphs!$B$3:$Y$4</c:f>
              <c:multiLvlStrCache>
                <c:ptCount val="24"/>
                <c:lvl>
                  <c:pt idx="0">
                    <c:v>2014</c:v>
                  </c:pt>
                  <c:pt idx="1">
                    <c:v>2030</c:v>
                  </c:pt>
                  <c:pt idx="2">
                    <c:v>2040</c:v>
                  </c:pt>
                  <c:pt idx="3">
                    <c:v>2050</c:v>
                  </c:pt>
                  <c:pt idx="4">
                    <c:v>2014</c:v>
                  </c:pt>
                  <c:pt idx="5">
                    <c:v>2030</c:v>
                  </c:pt>
                  <c:pt idx="6">
                    <c:v>2040</c:v>
                  </c:pt>
                  <c:pt idx="7">
                    <c:v>2050</c:v>
                  </c:pt>
                  <c:pt idx="8">
                    <c:v>2014</c:v>
                  </c:pt>
                  <c:pt idx="9">
                    <c:v>2030</c:v>
                  </c:pt>
                  <c:pt idx="10">
                    <c:v>2040</c:v>
                  </c:pt>
                  <c:pt idx="11">
                    <c:v>2050</c:v>
                  </c:pt>
                  <c:pt idx="12">
                    <c:v>2014</c:v>
                  </c:pt>
                  <c:pt idx="13">
                    <c:v>2030</c:v>
                  </c:pt>
                  <c:pt idx="14">
                    <c:v>2040</c:v>
                  </c:pt>
                  <c:pt idx="15">
                    <c:v>2050</c:v>
                  </c:pt>
                  <c:pt idx="16">
                    <c:v>2014</c:v>
                  </c:pt>
                  <c:pt idx="17">
                    <c:v>2030</c:v>
                  </c:pt>
                  <c:pt idx="18">
                    <c:v>2040</c:v>
                  </c:pt>
                  <c:pt idx="19">
                    <c:v>2050</c:v>
                  </c:pt>
                  <c:pt idx="20">
                    <c:v>2014</c:v>
                  </c:pt>
                  <c:pt idx="21">
                    <c:v>2030</c:v>
                  </c:pt>
                  <c:pt idx="22">
                    <c:v>2040</c:v>
                  </c:pt>
                  <c:pt idx="23">
                    <c:v>2050</c:v>
                  </c:pt>
                </c:lvl>
                <c:lvl>
                  <c:pt idx="0">
                    <c:v>Wind</c:v>
                  </c:pt>
                  <c:pt idx="4">
                    <c:v>Solar</c:v>
                  </c:pt>
                  <c:pt idx="8">
                    <c:v>Fossil</c:v>
                  </c:pt>
                  <c:pt idx="12">
                    <c:v>Nuclear</c:v>
                  </c:pt>
                  <c:pt idx="16">
                    <c:v>Biomass</c:v>
                  </c:pt>
                  <c:pt idx="20">
                    <c:v>Hydro</c:v>
                  </c:pt>
                </c:lvl>
              </c:multiLvlStrCache>
            </c:multiLvlStrRef>
          </c:cat>
          <c:val>
            <c:numRef>
              <c:f>TempSheetForGraphs!$B$6:$Y$6</c:f>
              <c:numCache>
                <c:formatCode>General</c:formatCode>
                <c:ptCount val="24"/>
                <c:pt idx="1">
                  <c:v>240590</c:v>
                </c:pt>
                <c:pt idx="5">
                  <c:v>149690</c:v>
                </c:pt>
                <c:pt idx="9">
                  <c:v>368490</c:v>
                </c:pt>
                <c:pt idx="13">
                  <c:v>107340</c:v>
                </c:pt>
                <c:pt idx="17">
                  <c:v>51722</c:v>
                </c:pt>
                <c:pt idx="21">
                  <c:v>235883</c:v>
                </c:pt>
              </c:numCache>
            </c:numRef>
          </c:val>
          <c:smooth val="0"/>
        </c:ser>
        <c:ser>
          <c:idx val="2"/>
          <c:order val="2"/>
          <c:tx>
            <c:strRef>
              <c:f>TempSheetForGraphs!$A$7</c:f>
              <c:strCache>
                <c:ptCount val="1"/>
                <c:pt idx="0">
                  <c:v>Vision 2 : Constrained progress [ENTSOE]</c:v>
                </c:pt>
              </c:strCache>
            </c:strRef>
          </c:tx>
          <c:spPr>
            <a:ln>
              <a:noFill/>
            </a:ln>
          </c:spPr>
          <c:marker>
            <c:symbol val="triangle"/>
            <c:size val="10"/>
            <c:spPr>
              <a:solidFill>
                <a:schemeClr val="accent6">
                  <a:lumMod val="75000"/>
                </a:schemeClr>
              </a:solidFill>
              <a:ln>
                <a:noFill/>
              </a:ln>
            </c:spPr>
          </c:marker>
          <c:cat>
            <c:multiLvlStrRef>
              <c:f>TempSheetForGraphs!$B$3:$Y$4</c:f>
              <c:multiLvlStrCache>
                <c:ptCount val="24"/>
                <c:lvl>
                  <c:pt idx="0">
                    <c:v>2014</c:v>
                  </c:pt>
                  <c:pt idx="1">
                    <c:v>2030</c:v>
                  </c:pt>
                  <c:pt idx="2">
                    <c:v>2040</c:v>
                  </c:pt>
                  <c:pt idx="3">
                    <c:v>2050</c:v>
                  </c:pt>
                  <c:pt idx="4">
                    <c:v>2014</c:v>
                  </c:pt>
                  <c:pt idx="5">
                    <c:v>2030</c:v>
                  </c:pt>
                  <c:pt idx="6">
                    <c:v>2040</c:v>
                  </c:pt>
                  <c:pt idx="7">
                    <c:v>2050</c:v>
                  </c:pt>
                  <c:pt idx="8">
                    <c:v>2014</c:v>
                  </c:pt>
                  <c:pt idx="9">
                    <c:v>2030</c:v>
                  </c:pt>
                  <c:pt idx="10">
                    <c:v>2040</c:v>
                  </c:pt>
                  <c:pt idx="11">
                    <c:v>2050</c:v>
                  </c:pt>
                  <c:pt idx="12">
                    <c:v>2014</c:v>
                  </c:pt>
                  <c:pt idx="13">
                    <c:v>2030</c:v>
                  </c:pt>
                  <c:pt idx="14">
                    <c:v>2040</c:v>
                  </c:pt>
                  <c:pt idx="15">
                    <c:v>2050</c:v>
                  </c:pt>
                  <c:pt idx="16">
                    <c:v>2014</c:v>
                  </c:pt>
                  <c:pt idx="17">
                    <c:v>2030</c:v>
                  </c:pt>
                  <c:pt idx="18">
                    <c:v>2040</c:v>
                  </c:pt>
                  <c:pt idx="19">
                    <c:v>2050</c:v>
                  </c:pt>
                  <c:pt idx="20">
                    <c:v>2014</c:v>
                  </c:pt>
                  <c:pt idx="21">
                    <c:v>2030</c:v>
                  </c:pt>
                  <c:pt idx="22">
                    <c:v>2040</c:v>
                  </c:pt>
                  <c:pt idx="23">
                    <c:v>2050</c:v>
                  </c:pt>
                </c:lvl>
                <c:lvl>
                  <c:pt idx="0">
                    <c:v>Wind</c:v>
                  </c:pt>
                  <c:pt idx="4">
                    <c:v>Solar</c:v>
                  </c:pt>
                  <c:pt idx="8">
                    <c:v>Fossil</c:v>
                  </c:pt>
                  <c:pt idx="12">
                    <c:v>Nuclear</c:v>
                  </c:pt>
                  <c:pt idx="16">
                    <c:v>Biomass</c:v>
                  </c:pt>
                  <c:pt idx="20">
                    <c:v>Hydro</c:v>
                  </c:pt>
                </c:lvl>
              </c:multiLvlStrCache>
            </c:multiLvlStrRef>
          </c:cat>
          <c:val>
            <c:numRef>
              <c:f>TempSheetForGraphs!$B$7:$Y$7</c:f>
              <c:numCache>
                <c:formatCode>General</c:formatCode>
                <c:ptCount val="24"/>
                <c:pt idx="1">
                  <c:v>240470</c:v>
                </c:pt>
                <c:pt idx="5">
                  <c:v>150770</c:v>
                </c:pt>
                <c:pt idx="9">
                  <c:v>338001</c:v>
                </c:pt>
                <c:pt idx="13">
                  <c:v>107340</c:v>
                </c:pt>
                <c:pt idx="17">
                  <c:v>51722</c:v>
                </c:pt>
                <c:pt idx="21">
                  <c:v>235883</c:v>
                </c:pt>
              </c:numCache>
            </c:numRef>
          </c:val>
          <c:smooth val="0"/>
        </c:ser>
        <c:ser>
          <c:idx val="3"/>
          <c:order val="3"/>
          <c:tx>
            <c:strRef>
              <c:f>TempSheetForGraphs!$A$8</c:f>
              <c:strCache>
                <c:ptCount val="1"/>
                <c:pt idx="0">
                  <c:v>Vision 3 : National green transition [ENTSOE] </c:v>
                </c:pt>
              </c:strCache>
            </c:strRef>
          </c:tx>
          <c:spPr>
            <a:ln>
              <a:noFill/>
            </a:ln>
          </c:spPr>
          <c:marker>
            <c:symbol val="triangle"/>
            <c:size val="10"/>
            <c:spPr>
              <a:solidFill>
                <a:schemeClr val="accent3">
                  <a:lumMod val="75000"/>
                </a:schemeClr>
              </a:solidFill>
              <a:ln>
                <a:noFill/>
              </a:ln>
            </c:spPr>
          </c:marker>
          <c:cat>
            <c:multiLvlStrRef>
              <c:f>TempSheetForGraphs!$B$3:$Y$4</c:f>
              <c:multiLvlStrCache>
                <c:ptCount val="24"/>
                <c:lvl>
                  <c:pt idx="0">
                    <c:v>2014</c:v>
                  </c:pt>
                  <c:pt idx="1">
                    <c:v>2030</c:v>
                  </c:pt>
                  <c:pt idx="2">
                    <c:v>2040</c:v>
                  </c:pt>
                  <c:pt idx="3">
                    <c:v>2050</c:v>
                  </c:pt>
                  <c:pt idx="4">
                    <c:v>2014</c:v>
                  </c:pt>
                  <c:pt idx="5">
                    <c:v>2030</c:v>
                  </c:pt>
                  <c:pt idx="6">
                    <c:v>2040</c:v>
                  </c:pt>
                  <c:pt idx="7">
                    <c:v>2050</c:v>
                  </c:pt>
                  <c:pt idx="8">
                    <c:v>2014</c:v>
                  </c:pt>
                  <c:pt idx="9">
                    <c:v>2030</c:v>
                  </c:pt>
                  <c:pt idx="10">
                    <c:v>2040</c:v>
                  </c:pt>
                  <c:pt idx="11">
                    <c:v>2050</c:v>
                  </c:pt>
                  <c:pt idx="12">
                    <c:v>2014</c:v>
                  </c:pt>
                  <c:pt idx="13">
                    <c:v>2030</c:v>
                  </c:pt>
                  <c:pt idx="14">
                    <c:v>2040</c:v>
                  </c:pt>
                  <c:pt idx="15">
                    <c:v>2050</c:v>
                  </c:pt>
                  <c:pt idx="16">
                    <c:v>2014</c:v>
                  </c:pt>
                  <c:pt idx="17">
                    <c:v>2030</c:v>
                  </c:pt>
                  <c:pt idx="18">
                    <c:v>2040</c:v>
                  </c:pt>
                  <c:pt idx="19">
                    <c:v>2050</c:v>
                  </c:pt>
                  <c:pt idx="20">
                    <c:v>2014</c:v>
                  </c:pt>
                  <c:pt idx="21">
                    <c:v>2030</c:v>
                  </c:pt>
                  <c:pt idx="22">
                    <c:v>2040</c:v>
                  </c:pt>
                  <c:pt idx="23">
                    <c:v>2050</c:v>
                  </c:pt>
                </c:lvl>
                <c:lvl>
                  <c:pt idx="0">
                    <c:v>Wind</c:v>
                  </c:pt>
                  <c:pt idx="4">
                    <c:v>Solar</c:v>
                  </c:pt>
                  <c:pt idx="8">
                    <c:v>Fossil</c:v>
                  </c:pt>
                  <c:pt idx="12">
                    <c:v>Nuclear</c:v>
                  </c:pt>
                  <c:pt idx="16">
                    <c:v>Biomass</c:v>
                  </c:pt>
                  <c:pt idx="20">
                    <c:v>Hydro</c:v>
                  </c:pt>
                </c:lvl>
              </c:multiLvlStrCache>
            </c:multiLvlStrRef>
          </c:cat>
          <c:val>
            <c:numRef>
              <c:f>TempSheetForGraphs!$B$8:$Y$8</c:f>
              <c:numCache>
                <c:formatCode>General</c:formatCode>
                <c:ptCount val="24"/>
                <c:pt idx="1">
                  <c:v>349090</c:v>
                </c:pt>
                <c:pt idx="5">
                  <c:v>222160</c:v>
                </c:pt>
                <c:pt idx="9">
                  <c:v>375628</c:v>
                </c:pt>
                <c:pt idx="13">
                  <c:v>80097</c:v>
                </c:pt>
                <c:pt idx="17">
                  <c:v>76205</c:v>
                </c:pt>
                <c:pt idx="21">
                  <c:v>260185</c:v>
                </c:pt>
              </c:numCache>
            </c:numRef>
          </c:val>
          <c:smooth val="0"/>
        </c:ser>
        <c:ser>
          <c:idx val="4"/>
          <c:order val="4"/>
          <c:tx>
            <c:strRef>
              <c:f>TempSheetForGraphs!$A$9</c:f>
              <c:strCache>
                <c:ptCount val="1"/>
                <c:pt idx="0">
                  <c:v>Vision 4 : European green revolution [ENTSOE]</c:v>
                </c:pt>
              </c:strCache>
            </c:strRef>
          </c:tx>
          <c:spPr>
            <a:ln>
              <a:noFill/>
            </a:ln>
          </c:spPr>
          <c:marker>
            <c:symbol val="triangle"/>
            <c:size val="10"/>
            <c:spPr>
              <a:solidFill>
                <a:schemeClr val="accent5">
                  <a:lumMod val="75000"/>
                </a:schemeClr>
              </a:solidFill>
              <a:ln>
                <a:noFill/>
              </a:ln>
            </c:spPr>
          </c:marker>
          <c:cat>
            <c:multiLvlStrRef>
              <c:f>TempSheetForGraphs!$B$3:$Y$4</c:f>
              <c:multiLvlStrCache>
                <c:ptCount val="24"/>
                <c:lvl>
                  <c:pt idx="0">
                    <c:v>2014</c:v>
                  </c:pt>
                  <c:pt idx="1">
                    <c:v>2030</c:v>
                  </c:pt>
                  <c:pt idx="2">
                    <c:v>2040</c:v>
                  </c:pt>
                  <c:pt idx="3">
                    <c:v>2050</c:v>
                  </c:pt>
                  <c:pt idx="4">
                    <c:v>2014</c:v>
                  </c:pt>
                  <c:pt idx="5">
                    <c:v>2030</c:v>
                  </c:pt>
                  <c:pt idx="6">
                    <c:v>2040</c:v>
                  </c:pt>
                  <c:pt idx="7">
                    <c:v>2050</c:v>
                  </c:pt>
                  <c:pt idx="8">
                    <c:v>2014</c:v>
                  </c:pt>
                  <c:pt idx="9">
                    <c:v>2030</c:v>
                  </c:pt>
                  <c:pt idx="10">
                    <c:v>2040</c:v>
                  </c:pt>
                  <c:pt idx="11">
                    <c:v>2050</c:v>
                  </c:pt>
                  <c:pt idx="12">
                    <c:v>2014</c:v>
                  </c:pt>
                  <c:pt idx="13">
                    <c:v>2030</c:v>
                  </c:pt>
                  <c:pt idx="14">
                    <c:v>2040</c:v>
                  </c:pt>
                  <c:pt idx="15">
                    <c:v>2050</c:v>
                  </c:pt>
                  <c:pt idx="16">
                    <c:v>2014</c:v>
                  </c:pt>
                  <c:pt idx="17">
                    <c:v>2030</c:v>
                  </c:pt>
                  <c:pt idx="18">
                    <c:v>2040</c:v>
                  </c:pt>
                  <c:pt idx="19">
                    <c:v>2050</c:v>
                  </c:pt>
                  <c:pt idx="20">
                    <c:v>2014</c:v>
                  </c:pt>
                  <c:pt idx="21">
                    <c:v>2030</c:v>
                  </c:pt>
                  <c:pt idx="22">
                    <c:v>2040</c:v>
                  </c:pt>
                  <c:pt idx="23">
                    <c:v>2050</c:v>
                  </c:pt>
                </c:lvl>
                <c:lvl>
                  <c:pt idx="0">
                    <c:v>Wind</c:v>
                  </c:pt>
                  <c:pt idx="4">
                    <c:v>Solar</c:v>
                  </c:pt>
                  <c:pt idx="8">
                    <c:v>Fossil</c:v>
                  </c:pt>
                  <c:pt idx="12">
                    <c:v>Nuclear</c:v>
                  </c:pt>
                  <c:pt idx="16">
                    <c:v>Biomass</c:v>
                  </c:pt>
                  <c:pt idx="20">
                    <c:v>Hydro</c:v>
                  </c:pt>
                </c:lvl>
              </c:multiLvlStrCache>
            </c:multiLvlStrRef>
          </c:cat>
          <c:val>
            <c:numRef>
              <c:f>TempSheetForGraphs!$B$9:$Y$9</c:f>
              <c:numCache>
                <c:formatCode>General</c:formatCode>
                <c:ptCount val="24"/>
                <c:pt idx="1">
                  <c:v>379221</c:v>
                </c:pt>
                <c:pt idx="5">
                  <c:v>238392</c:v>
                </c:pt>
                <c:pt idx="9">
                  <c:v>358261</c:v>
                </c:pt>
                <c:pt idx="13">
                  <c:v>80097</c:v>
                </c:pt>
                <c:pt idx="17">
                  <c:v>76205</c:v>
                </c:pt>
                <c:pt idx="21">
                  <c:v>265776</c:v>
                </c:pt>
              </c:numCache>
            </c:numRef>
          </c:val>
          <c:smooth val="0"/>
        </c:ser>
        <c:ser>
          <c:idx val="5"/>
          <c:order val="5"/>
          <c:tx>
            <c:strRef>
              <c:f>TempSheetForGraphs!$A$10</c:f>
              <c:strCache>
                <c:ptCount val="1"/>
                <c:pt idx="0">
                  <c:v>Large Scale RES [e-H2050]</c:v>
                </c:pt>
              </c:strCache>
            </c:strRef>
          </c:tx>
          <c:spPr>
            <a:ln>
              <a:noFill/>
            </a:ln>
          </c:spPr>
          <c:marker>
            <c:symbol val="diamond"/>
            <c:size val="10"/>
            <c:spPr>
              <a:solidFill>
                <a:srgbClr val="92D050"/>
              </a:solidFill>
              <a:ln>
                <a:noFill/>
              </a:ln>
            </c:spPr>
          </c:marker>
          <c:cat>
            <c:multiLvlStrRef>
              <c:f>TempSheetForGraphs!$B$3:$Y$4</c:f>
              <c:multiLvlStrCache>
                <c:ptCount val="24"/>
                <c:lvl>
                  <c:pt idx="0">
                    <c:v>2014</c:v>
                  </c:pt>
                  <c:pt idx="1">
                    <c:v>2030</c:v>
                  </c:pt>
                  <c:pt idx="2">
                    <c:v>2040</c:v>
                  </c:pt>
                  <c:pt idx="3">
                    <c:v>2050</c:v>
                  </c:pt>
                  <c:pt idx="4">
                    <c:v>2014</c:v>
                  </c:pt>
                  <c:pt idx="5">
                    <c:v>2030</c:v>
                  </c:pt>
                  <c:pt idx="6">
                    <c:v>2040</c:v>
                  </c:pt>
                  <c:pt idx="7">
                    <c:v>2050</c:v>
                  </c:pt>
                  <c:pt idx="8">
                    <c:v>2014</c:v>
                  </c:pt>
                  <c:pt idx="9">
                    <c:v>2030</c:v>
                  </c:pt>
                  <c:pt idx="10">
                    <c:v>2040</c:v>
                  </c:pt>
                  <c:pt idx="11">
                    <c:v>2050</c:v>
                  </c:pt>
                  <c:pt idx="12">
                    <c:v>2014</c:v>
                  </c:pt>
                  <c:pt idx="13">
                    <c:v>2030</c:v>
                  </c:pt>
                  <c:pt idx="14">
                    <c:v>2040</c:v>
                  </c:pt>
                  <c:pt idx="15">
                    <c:v>2050</c:v>
                  </c:pt>
                  <c:pt idx="16">
                    <c:v>2014</c:v>
                  </c:pt>
                  <c:pt idx="17">
                    <c:v>2030</c:v>
                  </c:pt>
                  <c:pt idx="18">
                    <c:v>2040</c:v>
                  </c:pt>
                  <c:pt idx="19">
                    <c:v>2050</c:v>
                  </c:pt>
                  <c:pt idx="20">
                    <c:v>2014</c:v>
                  </c:pt>
                  <c:pt idx="21">
                    <c:v>2030</c:v>
                  </c:pt>
                  <c:pt idx="22">
                    <c:v>2040</c:v>
                  </c:pt>
                  <c:pt idx="23">
                    <c:v>2050</c:v>
                  </c:pt>
                </c:lvl>
                <c:lvl>
                  <c:pt idx="0">
                    <c:v>Wind</c:v>
                  </c:pt>
                  <c:pt idx="4">
                    <c:v>Solar</c:v>
                  </c:pt>
                  <c:pt idx="8">
                    <c:v>Fossil</c:v>
                  </c:pt>
                  <c:pt idx="12">
                    <c:v>Nuclear</c:v>
                  </c:pt>
                  <c:pt idx="16">
                    <c:v>Biomass</c:v>
                  </c:pt>
                  <c:pt idx="20">
                    <c:v>Hydro</c:v>
                  </c:pt>
                </c:lvl>
              </c:multiLvlStrCache>
            </c:multiLvlStrRef>
          </c:cat>
          <c:val>
            <c:numRef>
              <c:f>TempSheetForGraphs!$B$10:$Y$10</c:f>
              <c:numCache>
                <c:formatCode>General</c:formatCode>
                <c:ptCount val="24"/>
                <c:pt idx="2" formatCode="_-* #,##0\ _€_-;\-* #,##0\ _€_-;_-* &quot;-&quot;??\ _€_-;_-@_-">
                  <c:v>583338.53899461636</c:v>
                </c:pt>
                <c:pt idx="3" formatCode="_-* #,##0\ _€_-;\-* #,##0\ _€_-;_-* &quot;-&quot;??\ _€_-;_-@_-">
                  <c:v>813469.38889993774</c:v>
                </c:pt>
                <c:pt idx="6" formatCode="_-* #,##0\ _€_-;\-* #,##0\ _€_-;_-* &quot;-&quot;??\ _€_-;_-@_-">
                  <c:v>240807.09928655255</c:v>
                </c:pt>
                <c:pt idx="7" formatCode="_-* #,##0\ _€_-;\-* #,##0\ _€_-;_-* &quot;-&quot;??\ _€_-;_-@_-">
                  <c:v>256314.95306780882</c:v>
                </c:pt>
                <c:pt idx="10" formatCode="_-* #,##0\ _€_-;\-* #,##0\ _€_-;_-* &quot;-&quot;??\ _€_-;_-@_-">
                  <c:v>218800</c:v>
                </c:pt>
                <c:pt idx="11" formatCode="_-* #,##0\ _€_-;\-* #,##0\ _€_-;_-* &quot;-&quot;??\ _€_-;_-@_-">
                  <c:v>267850</c:v>
                </c:pt>
                <c:pt idx="14" formatCode="_-* #,##0\ _€_-;\-* #,##0\ _€_-;_-* &quot;-&quot;??\ _€_-;_-@_-">
                  <c:v>118400</c:v>
                </c:pt>
                <c:pt idx="15" formatCode="_-* #,##0\ _€_-;\-* #,##0\ _€_-;_-* &quot;-&quot;??\ _€_-;_-@_-">
                  <c:v>157200</c:v>
                </c:pt>
                <c:pt idx="18" formatCode="_-* #,##0\ _€_-;\-* #,##0\ _€_-;_-* &quot;-&quot;??\ _€_-;_-@_-">
                  <c:v>72500</c:v>
                </c:pt>
                <c:pt idx="19" formatCode="_-* #,##0\ _€_-;\-* #,##0\ _€_-;_-* &quot;-&quot;??\ _€_-;_-@_-">
                  <c:v>69750</c:v>
                </c:pt>
                <c:pt idx="22" formatCode="_-* #,##0\ _€_-;\-* #,##0\ _€_-;_-* &quot;-&quot;??\ _€_-;_-@_-">
                  <c:v>316220.89570490655</c:v>
                </c:pt>
                <c:pt idx="23" formatCode="_-* #,##0\ _€_-;\-* #,##0\ _€_-;_-* &quot;-&quot;??\ _€_-;_-@_-">
                  <c:v>376569.44805968483</c:v>
                </c:pt>
              </c:numCache>
            </c:numRef>
          </c:val>
          <c:smooth val="0"/>
        </c:ser>
        <c:ser>
          <c:idx val="6"/>
          <c:order val="6"/>
          <c:tx>
            <c:strRef>
              <c:f>TempSheetForGraphs!$A$11</c:f>
              <c:strCache>
                <c:ptCount val="1"/>
                <c:pt idx="0">
                  <c:v>100% RES [e-H2050]</c:v>
                </c:pt>
              </c:strCache>
            </c:strRef>
          </c:tx>
          <c:spPr>
            <a:ln>
              <a:noFill/>
            </a:ln>
          </c:spPr>
          <c:marker>
            <c:symbol val="diamond"/>
            <c:size val="10"/>
            <c:spPr>
              <a:solidFill>
                <a:srgbClr val="00B0F0"/>
              </a:solidFill>
              <a:ln>
                <a:noFill/>
              </a:ln>
            </c:spPr>
          </c:marker>
          <c:cat>
            <c:multiLvlStrRef>
              <c:f>TempSheetForGraphs!$B$3:$Y$4</c:f>
              <c:multiLvlStrCache>
                <c:ptCount val="24"/>
                <c:lvl>
                  <c:pt idx="0">
                    <c:v>2014</c:v>
                  </c:pt>
                  <c:pt idx="1">
                    <c:v>2030</c:v>
                  </c:pt>
                  <c:pt idx="2">
                    <c:v>2040</c:v>
                  </c:pt>
                  <c:pt idx="3">
                    <c:v>2050</c:v>
                  </c:pt>
                  <c:pt idx="4">
                    <c:v>2014</c:v>
                  </c:pt>
                  <c:pt idx="5">
                    <c:v>2030</c:v>
                  </c:pt>
                  <c:pt idx="6">
                    <c:v>2040</c:v>
                  </c:pt>
                  <c:pt idx="7">
                    <c:v>2050</c:v>
                  </c:pt>
                  <c:pt idx="8">
                    <c:v>2014</c:v>
                  </c:pt>
                  <c:pt idx="9">
                    <c:v>2030</c:v>
                  </c:pt>
                  <c:pt idx="10">
                    <c:v>2040</c:v>
                  </c:pt>
                  <c:pt idx="11">
                    <c:v>2050</c:v>
                  </c:pt>
                  <c:pt idx="12">
                    <c:v>2014</c:v>
                  </c:pt>
                  <c:pt idx="13">
                    <c:v>2030</c:v>
                  </c:pt>
                  <c:pt idx="14">
                    <c:v>2040</c:v>
                  </c:pt>
                  <c:pt idx="15">
                    <c:v>2050</c:v>
                  </c:pt>
                  <c:pt idx="16">
                    <c:v>2014</c:v>
                  </c:pt>
                  <c:pt idx="17">
                    <c:v>2030</c:v>
                  </c:pt>
                  <c:pt idx="18">
                    <c:v>2040</c:v>
                  </c:pt>
                  <c:pt idx="19">
                    <c:v>2050</c:v>
                  </c:pt>
                  <c:pt idx="20">
                    <c:v>2014</c:v>
                  </c:pt>
                  <c:pt idx="21">
                    <c:v>2030</c:v>
                  </c:pt>
                  <c:pt idx="22">
                    <c:v>2040</c:v>
                  </c:pt>
                  <c:pt idx="23">
                    <c:v>2050</c:v>
                  </c:pt>
                </c:lvl>
                <c:lvl>
                  <c:pt idx="0">
                    <c:v>Wind</c:v>
                  </c:pt>
                  <c:pt idx="4">
                    <c:v>Solar</c:v>
                  </c:pt>
                  <c:pt idx="8">
                    <c:v>Fossil</c:v>
                  </c:pt>
                  <c:pt idx="12">
                    <c:v>Nuclear</c:v>
                  </c:pt>
                  <c:pt idx="16">
                    <c:v>Biomass</c:v>
                  </c:pt>
                  <c:pt idx="20">
                    <c:v>Hydro</c:v>
                  </c:pt>
                </c:lvl>
              </c:multiLvlStrCache>
            </c:multiLvlStrRef>
          </c:cat>
          <c:val>
            <c:numRef>
              <c:f>TempSheetForGraphs!$B$11:$Y$11</c:f>
              <c:numCache>
                <c:formatCode>General</c:formatCode>
                <c:ptCount val="24"/>
                <c:pt idx="2" formatCode="_-* #,##0\ _€_-;\-* #,##0\ _€_-;_-* &quot;-&quot;??\ _€_-;_-@_-">
                  <c:v>627440.29285714275</c:v>
                </c:pt>
                <c:pt idx="3" formatCode="_-* #,##0\ _€_-;\-* #,##0\ _€_-;_-* &quot;-&quot;??\ _€_-;_-@_-">
                  <c:v>874778.00000000012</c:v>
                </c:pt>
                <c:pt idx="6" formatCode="_-* #,##0\ _€_-;\-* #,##0\ _€_-;_-* &quot;-&quot;??\ _€_-;_-@_-">
                  <c:v>466628.21996632131</c:v>
                </c:pt>
                <c:pt idx="7" formatCode="_-* #,##0\ _€_-;\-* #,##0\ _€_-;_-* &quot;-&quot;??\ _€_-;_-@_-">
                  <c:v>691519.34179040685</c:v>
                </c:pt>
                <c:pt idx="10" formatCode="_-* #,##0\ _€_-;\-* #,##0\ _€_-;_-* &quot;-&quot;??\ _€_-;_-@_-">
                  <c:v>150400</c:v>
                </c:pt>
                <c:pt idx="11" formatCode="_-* #,##0\ _€_-;\-* #,##0\ _€_-;_-* &quot;-&quot;??\ _€_-;_-@_-">
                  <c:v>73250</c:v>
                </c:pt>
                <c:pt idx="14" formatCode="_-* #,##0\ _€_-;\-* #,##0\ _€_-;_-* &quot;-&quot;??\ _€_-;_-@_-">
                  <c:v>40000</c:v>
                </c:pt>
                <c:pt idx="15" formatCode="_-* #,##0\ _€_-;\-* #,##0\ _€_-;_-* &quot;-&quot;??\ _€_-;_-@_-">
                  <c:v>0</c:v>
                </c:pt>
                <c:pt idx="18" formatCode="_-* #,##0\ _€_-;\-* #,##0\ _€_-;_-* &quot;-&quot;??\ _€_-;_-@_-">
                  <c:v>129500</c:v>
                </c:pt>
                <c:pt idx="19" formatCode="_-* #,##0\ _€_-;\-* #,##0\ _€_-;_-* &quot;-&quot;??\ _€_-;_-@_-">
                  <c:v>184000</c:v>
                </c:pt>
                <c:pt idx="22" formatCode="_-* #,##0\ _€_-;\-* #,##0\ _€_-;_-* &quot;-&quot;??\ _€_-;_-@_-">
                  <c:v>336333.51757041732</c:v>
                </c:pt>
                <c:pt idx="23" formatCode="_-* #,##0\ _€_-;\-* #,##0\ _€_-;_-* &quot;-&quot;??\ _€_-;_-@_-">
                  <c:v>411117.91307802749</c:v>
                </c:pt>
              </c:numCache>
            </c:numRef>
          </c:val>
          <c:smooth val="0"/>
        </c:ser>
        <c:ser>
          <c:idx val="7"/>
          <c:order val="7"/>
          <c:tx>
            <c:strRef>
              <c:f>TempSheetForGraphs!$A$12</c:f>
              <c:strCache>
                <c:ptCount val="1"/>
                <c:pt idx="0">
                  <c:v>Big &amp; market [e-H2050]</c:v>
                </c:pt>
              </c:strCache>
            </c:strRef>
          </c:tx>
          <c:spPr>
            <a:ln>
              <a:noFill/>
            </a:ln>
          </c:spPr>
          <c:marker>
            <c:symbol val="diamond"/>
            <c:size val="10"/>
            <c:spPr>
              <a:solidFill>
                <a:srgbClr val="FF0000"/>
              </a:solidFill>
              <a:ln>
                <a:noFill/>
              </a:ln>
            </c:spPr>
          </c:marker>
          <c:cat>
            <c:multiLvlStrRef>
              <c:f>TempSheetForGraphs!$B$3:$Y$4</c:f>
              <c:multiLvlStrCache>
                <c:ptCount val="24"/>
                <c:lvl>
                  <c:pt idx="0">
                    <c:v>2014</c:v>
                  </c:pt>
                  <c:pt idx="1">
                    <c:v>2030</c:v>
                  </c:pt>
                  <c:pt idx="2">
                    <c:v>2040</c:v>
                  </c:pt>
                  <c:pt idx="3">
                    <c:v>2050</c:v>
                  </c:pt>
                  <c:pt idx="4">
                    <c:v>2014</c:v>
                  </c:pt>
                  <c:pt idx="5">
                    <c:v>2030</c:v>
                  </c:pt>
                  <c:pt idx="6">
                    <c:v>2040</c:v>
                  </c:pt>
                  <c:pt idx="7">
                    <c:v>2050</c:v>
                  </c:pt>
                  <c:pt idx="8">
                    <c:v>2014</c:v>
                  </c:pt>
                  <c:pt idx="9">
                    <c:v>2030</c:v>
                  </c:pt>
                  <c:pt idx="10">
                    <c:v>2040</c:v>
                  </c:pt>
                  <c:pt idx="11">
                    <c:v>2050</c:v>
                  </c:pt>
                  <c:pt idx="12">
                    <c:v>2014</c:v>
                  </c:pt>
                  <c:pt idx="13">
                    <c:v>2030</c:v>
                  </c:pt>
                  <c:pt idx="14">
                    <c:v>2040</c:v>
                  </c:pt>
                  <c:pt idx="15">
                    <c:v>2050</c:v>
                  </c:pt>
                  <c:pt idx="16">
                    <c:v>2014</c:v>
                  </c:pt>
                  <c:pt idx="17">
                    <c:v>2030</c:v>
                  </c:pt>
                  <c:pt idx="18">
                    <c:v>2040</c:v>
                  </c:pt>
                  <c:pt idx="19">
                    <c:v>2050</c:v>
                  </c:pt>
                  <c:pt idx="20">
                    <c:v>2014</c:v>
                  </c:pt>
                  <c:pt idx="21">
                    <c:v>2030</c:v>
                  </c:pt>
                  <c:pt idx="22">
                    <c:v>2040</c:v>
                  </c:pt>
                  <c:pt idx="23">
                    <c:v>2050</c:v>
                  </c:pt>
                </c:lvl>
                <c:lvl>
                  <c:pt idx="0">
                    <c:v>Wind</c:v>
                  </c:pt>
                  <c:pt idx="4">
                    <c:v>Solar</c:v>
                  </c:pt>
                  <c:pt idx="8">
                    <c:v>Fossil</c:v>
                  </c:pt>
                  <c:pt idx="12">
                    <c:v>Nuclear</c:v>
                  </c:pt>
                  <c:pt idx="16">
                    <c:v>Biomass</c:v>
                  </c:pt>
                  <c:pt idx="20">
                    <c:v>Hydro</c:v>
                  </c:pt>
                </c:lvl>
              </c:multiLvlStrCache>
            </c:multiLvlStrRef>
          </c:cat>
          <c:val>
            <c:numRef>
              <c:f>TempSheetForGraphs!$B$12:$Y$12</c:f>
              <c:numCache>
                <c:formatCode>General</c:formatCode>
                <c:ptCount val="24"/>
                <c:pt idx="2" formatCode="_-* #,##0\ _€_-;\-* #,##0\ _€_-;_-* &quot;-&quot;??\ _€_-;_-@_-">
                  <c:v>375966.78356756724</c:v>
                </c:pt>
                <c:pt idx="3" formatCode="_-* #,##0\ _€_-;\-* #,##0\ _€_-;_-* &quot;-&quot;??\ _€_-;_-@_-">
                  <c:v>512288.70999227755</c:v>
                </c:pt>
                <c:pt idx="6" formatCode="_-* #,##0\ _€_-;\-* #,##0\ _€_-;_-* &quot;-&quot;??\ _€_-;_-@_-">
                  <c:v>220135.1940458811</c:v>
                </c:pt>
                <c:pt idx="7" formatCode="_-* #,##0\ _€_-;\-* #,##0\ _€_-;_-* &quot;-&quot;??\ _€_-;_-@_-">
                  <c:v>290282.90000000858</c:v>
                </c:pt>
                <c:pt idx="10" formatCode="_-* #,##0\ _€_-;\-* #,##0\ _€_-;_-* &quot;-&quot;??\ _€_-;_-@_-">
                  <c:v>274600</c:v>
                </c:pt>
                <c:pt idx="11" formatCode="_-* #,##0\ _€_-;\-* #,##0\ _€_-;_-* &quot;-&quot;??\ _€_-;_-@_-">
                  <c:v>298100</c:v>
                </c:pt>
                <c:pt idx="14" formatCode="_-* #,##0\ _€_-;\-* #,##0\ _€_-;_-* &quot;-&quot;??\ _€_-;_-@_-">
                  <c:v>112000</c:v>
                </c:pt>
                <c:pt idx="15" formatCode="_-* #,##0\ _€_-;\-* #,##0\ _€_-;_-* &quot;-&quot;??\ _€_-;_-@_-">
                  <c:v>116200</c:v>
                </c:pt>
                <c:pt idx="18" formatCode="_-* #,##0\ _€_-;\-* #,##0\ _€_-;_-* &quot;-&quot;??\ _€_-;_-@_-">
                  <c:v>57750</c:v>
                </c:pt>
                <c:pt idx="19" formatCode="_-* #,##0\ _€_-;\-* #,##0\ _€_-;_-* &quot;-&quot;??\ _€_-;_-@_-">
                  <c:v>63250</c:v>
                </c:pt>
                <c:pt idx="22" formatCode="_-* #,##0\ _€_-;\-* #,##0\ _€_-;_-* &quot;-&quot;??\ _€_-;_-@_-">
                  <c:v>241127.56782415358</c:v>
                </c:pt>
                <c:pt idx="23" formatCode="_-* #,##0\ _€_-;\-* #,##0\ _€_-;_-* &quot;-&quot;??\ _€_-;_-@_-">
                  <c:v>250421.79311270081</c:v>
                </c:pt>
              </c:numCache>
            </c:numRef>
          </c:val>
          <c:smooth val="0"/>
        </c:ser>
        <c:ser>
          <c:idx val="8"/>
          <c:order val="8"/>
          <c:tx>
            <c:strRef>
              <c:f>TempSheetForGraphs!$A$13</c:f>
              <c:strCache>
                <c:ptCount val="1"/>
                <c:pt idx="0">
                  <c:v>Fossil &amp; nuclear [e-H2050]</c:v>
                </c:pt>
              </c:strCache>
            </c:strRef>
          </c:tx>
          <c:spPr>
            <a:ln>
              <a:noFill/>
            </a:ln>
          </c:spPr>
          <c:marker>
            <c:symbol val="diamond"/>
            <c:size val="10"/>
            <c:spPr>
              <a:solidFill>
                <a:srgbClr val="808000"/>
              </a:solidFill>
              <a:ln>
                <a:noFill/>
              </a:ln>
            </c:spPr>
          </c:marker>
          <c:cat>
            <c:multiLvlStrRef>
              <c:f>TempSheetForGraphs!$B$3:$Y$4</c:f>
              <c:multiLvlStrCache>
                <c:ptCount val="24"/>
                <c:lvl>
                  <c:pt idx="0">
                    <c:v>2014</c:v>
                  </c:pt>
                  <c:pt idx="1">
                    <c:v>2030</c:v>
                  </c:pt>
                  <c:pt idx="2">
                    <c:v>2040</c:v>
                  </c:pt>
                  <c:pt idx="3">
                    <c:v>2050</c:v>
                  </c:pt>
                  <c:pt idx="4">
                    <c:v>2014</c:v>
                  </c:pt>
                  <c:pt idx="5">
                    <c:v>2030</c:v>
                  </c:pt>
                  <c:pt idx="6">
                    <c:v>2040</c:v>
                  </c:pt>
                  <c:pt idx="7">
                    <c:v>2050</c:v>
                  </c:pt>
                  <c:pt idx="8">
                    <c:v>2014</c:v>
                  </c:pt>
                  <c:pt idx="9">
                    <c:v>2030</c:v>
                  </c:pt>
                  <c:pt idx="10">
                    <c:v>2040</c:v>
                  </c:pt>
                  <c:pt idx="11">
                    <c:v>2050</c:v>
                  </c:pt>
                  <c:pt idx="12">
                    <c:v>2014</c:v>
                  </c:pt>
                  <c:pt idx="13">
                    <c:v>2030</c:v>
                  </c:pt>
                  <c:pt idx="14">
                    <c:v>2040</c:v>
                  </c:pt>
                  <c:pt idx="15">
                    <c:v>2050</c:v>
                  </c:pt>
                  <c:pt idx="16">
                    <c:v>2014</c:v>
                  </c:pt>
                  <c:pt idx="17">
                    <c:v>2030</c:v>
                  </c:pt>
                  <c:pt idx="18">
                    <c:v>2040</c:v>
                  </c:pt>
                  <c:pt idx="19">
                    <c:v>2050</c:v>
                  </c:pt>
                  <c:pt idx="20">
                    <c:v>2014</c:v>
                  </c:pt>
                  <c:pt idx="21">
                    <c:v>2030</c:v>
                  </c:pt>
                  <c:pt idx="22">
                    <c:v>2040</c:v>
                  </c:pt>
                  <c:pt idx="23">
                    <c:v>2050</c:v>
                  </c:pt>
                </c:lvl>
                <c:lvl>
                  <c:pt idx="0">
                    <c:v>Wind</c:v>
                  </c:pt>
                  <c:pt idx="4">
                    <c:v>Solar</c:v>
                  </c:pt>
                  <c:pt idx="8">
                    <c:v>Fossil</c:v>
                  </c:pt>
                  <c:pt idx="12">
                    <c:v>Nuclear</c:v>
                  </c:pt>
                  <c:pt idx="16">
                    <c:v>Biomass</c:v>
                  </c:pt>
                  <c:pt idx="20">
                    <c:v>Hydro</c:v>
                  </c:pt>
                </c:lvl>
              </c:multiLvlStrCache>
            </c:multiLvlStrRef>
          </c:cat>
          <c:val>
            <c:numRef>
              <c:f>TempSheetForGraphs!$B$13:$Y$13</c:f>
              <c:numCache>
                <c:formatCode>General</c:formatCode>
                <c:ptCount val="24"/>
                <c:pt idx="2" formatCode="_-* #,##0\ _€_-;\-* #,##0\ _€_-;_-* &quot;-&quot;??\ _€_-;_-@_-">
                  <c:v>271663.2016105958</c:v>
                </c:pt>
                <c:pt idx="3" formatCode="_-* #,##0\ _€_-;\-* #,##0\ _€_-;_-* &quot;-&quot;??\ _€_-;_-@_-">
                  <c:v>303790.40322119172</c:v>
                </c:pt>
                <c:pt idx="6" formatCode="_-* #,##0\ _€_-;\-* #,##0\ _€_-;_-* &quot;-&quot;??\ _€_-;_-@_-">
                  <c:v>172370.9221385149</c:v>
                </c:pt>
                <c:pt idx="7" formatCode="_-* #,##0\ _€_-;\-* #,##0\ _€_-;_-* &quot;-&quot;??\ _€_-;_-@_-">
                  <c:v>195020.4625683199</c:v>
                </c:pt>
                <c:pt idx="10" formatCode="_-* #,##0\ _€_-;\-* #,##0\ _€_-;_-* &quot;-&quot;??\ _€_-;_-@_-">
                  <c:v>323200</c:v>
                </c:pt>
                <c:pt idx="11" formatCode="_-* #,##0\ _€_-;\-* #,##0\ _€_-;_-* &quot;-&quot;??\ _€_-;_-@_-">
                  <c:v>401000</c:v>
                </c:pt>
                <c:pt idx="14" formatCode="_-* #,##0\ _€_-;\-* #,##0\ _€_-;_-* &quot;-&quot;??\ _€_-;_-@_-">
                  <c:v>139200</c:v>
                </c:pt>
                <c:pt idx="15" formatCode="_-* #,##0\ _€_-;\-* #,##0\ _€_-;_-* &quot;-&quot;??\ _€_-;_-@_-">
                  <c:v>169000</c:v>
                </c:pt>
                <c:pt idx="18" formatCode="_-* #,##0\ _€_-;\-* #,##0\ _€_-;_-* &quot;-&quot;??\ _€_-;_-@_-">
                  <c:v>52250</c:v>
                </c:pt>
                <c:pt idx="19" formatCode="_-* #,##0\ _€_-;\-* #,##0\ _€_-;_-* &quot;-&quot;??\ _€_-;_-@_-">
                  <c:v>52500</c:v>
                </c:pt>
                <c:pt idx="22" formatCode="_-* #,##0\ _€_-;\-* #,##0\ _€_-;_-* &quot;-&quot;??\ _€_-;_-@_-">
                  <c:v>244506.3147325074</c:v>
                </c:pt>
                <c:pt idx="23" formatCode="_-* #,##0\ _€_-;\-* #,##0\ _€_-;_-* &quot;-&quot;??\ _€_-;_-@_-">
                  <c:v>257179.28692940832</c:v>
                </c:pt>
              </c:numCache>
            </c:numRef>
          </c:val>
          <c:smooth val="0"/>
        </c:ser>
        <c:ser>
          <c:idx val="9"/>
          <c:order val="9"/>
          <c:tx>
            <c:strRef>
              <c:f>TempSheetForGraphs!$A$14</c:f>
              <c:strCache>
                <c:ptCount val="1"/>
                <c:pt idx="0">
                  <c:v>Small &amp; local [e-H2050]</c:v>
                </c:pt>
              </c:strCache>
            </c:strRef>
          </c:tx>
          <c:spPr>
            <a:ln>
              <a:noFill/>
            </a:ln>
          </c:spPr>
          <c:marker>
            <c:symbol val="diamond"/>
            <c:size val="10"/>
            <c:spPr>
              <a:solidFill>
                <a:srgbClr val="FFC000"/>
              </a:solidFill>
              <a:ln>
                <a:noFill/>
              </a:ln>
            </c:spPr>
          </c:marker>
          <c:cat>
            <c:multiLvlStrRef>
              <c:f>TempSheetForGraphs!$B$3:$Y$4</c:f>
              <c:multiLvlStrCache>
                <c:ptCount val="24"/>
                <c:lvl>
                  <c:pt idx="0">
                    <c:v>2014</c:v>
                  </c:pt>
                  <c:pt idx="1">
                    <c:v>2030</c:v>
                  </c:pt>
                  <c:pt idx="2">
                    <c:v>2040</c:v>
                  </c:pt>
                  <c:pt idx="3">
                    <c:v>2050</c:v>
                  </c:pt>
                  <c:pt idx="4">
                    <c:v>2014</c:v>
                  </c:pt>
                  <c:pt idx="5">
                    <c:v>2030</c:v>
                  </c:pt>
                  <c:pt idx="6">
                    <c:v>2040</c:v>
                  </c:pt>
                  <c:pt idx="7">
                    <c:v>2050</c:v>
                  </c:pt>
                  <c:pt idx="8">
                    <c:v>2014</c:v>
                  </c:pt>
                  <c:pt idx="9">
                    <c:v>2030</c:v>
                  </c:pt>
                  <c:pt idx="10">
                    <c:v>2040</c:v>
                  </c:pt>
                  <c:pt idx="11">
                    <c:v>2050</c:v>
                  </c:pt>
                  <c:pt idx="12">
                    <c:v>2014</c:v>
                  </c:pt>
                  <c:pt idx="13">
                    <c:v>2030</c:v>
                  </c:pt>
                  <c:pt idx="14">
                    <c:v>2040</c:v>
                  </c:pt>
                  <c:pt idx="15">
                    <c:v>2050</c:v>
                  </c:pt>
                  <c:pt idx="16">
                    <c:v>2014</c:v>
                  </c:pt>
                  <c:pt idx="17">
                    <c:v>2030</c:v>
                  </c:pt>
                  <c:pt idx="18">
                    <c:v>2040</c:v>
                  </c:pt>
                  <c:pt idx="19">
                    <c:v>2050</c:v>
                  </c:pt>
                  <c:pt idx="20">
                    <c:v>2014</c:v>
                  </c:pt>
                  <c:pt idx="21">
                    <c:v>2030</c:v>
                  </c:pt>
                  <c:pt idx="22">
                    <c:v>2040</c:v>
                  </c:pt>
                  <c:pt idx="23">
                    <c:v>2050</c:v>
                  </c:pt>
                </c:lvl>
                <c:lvl>
                  <c:pt idx="0">
                    <c:v>Wind</c:v>
                  </c:pt>
                  <c:pt idx="4">
                    <c:v>Solar</c:v>
                  </c:pt>
                  <c:pt idx="8">
                    <c:v>Fossil</c:v>
                  </c:pt>
                  <c:pt idx="12">
                    <c:v>Nuclear</c:v>
                  </c:pt>
                  <c:pt idx="16">
                    <c:v>Biomass</c:v>
                  </c:pt>
                  <c:pt idx="20">
                    <c:v>Hydro</c:v>
                  </c:pt>
                </c:lvl>
              </c:multiLvlStrCache>
            </c:multiLvlStrRef>
          </c:cat>
          <c:val>
            <c:numRef>
              <c:f>TempSheetForGraphs!$B$14:$Y$14</c:f>
              <c:numCache>
                <c:formatCode>General</c:formatCode>
                <c:ptCount val="24"/>
                <c:pt idx="2" formatCode="_-* #,##0\ _€_-;\-* #,##0\ _€_-;_-* &quot;-&quot;??\ _€_-;_-@_-">
                  <c:v>315194.63725196524</c:v>
                </c:pt>
                <c:pt idx="3" formatCode="_-* #,##0\ _€_-;\-* #,##0\ _€_-;_-* &quot;-&quot;??\ _€_-;_-@_-">
                  <c:v>387752.56021821604</c:v>
                </c:pt>
                <c:pt idx="6" formatCode="_-* #,##0\ _€_-;\-* #,##0\ _€_-;_-* &quot;-&quot;??\ _€_-;_-@_-">
                  <c:v>367830.52232055279</c:v>
                </c:pt>
                <c:pt idx="7" formatCode="_-* #,##0\ _€_-;\-* #,##0\ _€_-;_-* &quot;-&quot;??\ _€_-;_-@_-">
                  <c:v>583899.78022321803</c:v>
                </c:pt>
                <c:pt idx="10" formatCode="_-* #,##0\ _€_-;\-* #,##0\ _€_-;_-* &quot;-&quot;??\ _€_-;_-@_-">
                  <c:v>167000</c:v>
                </c:pt>
                <c:pt idx="11" formatCode="_-* #,##0\ _€_-;\-* #,##0\ _€_-;_-* &quot;-&quot;??\ _€_-;_-@_-">
                  <c:v>126650</c:v>
                </c:pt>
                <c:pt idx="14" formatCode="_-* #,##0\ _€_-;\-* #,##0\ _€_-;_-* &quot;-&quot;??\ _€_-;_-@_-">
                  <c:v>78400</c:v>
                </c:pt>
                <c:pt idx="15" formatCode="_-* #,##0\ _€_-;\-* #,##0\ _€_-;_-* &quot;-&quot;??\ _€_-;_-@_-">
                  <c:v>48000</c:v>
                </c:pt>
                <c:pt idx="18" formatCode="_-* #,##0\ _€_-;\-* #,##0\ _€_-;_-* &quot;-&quot;??\ _€_-;_-@_-">
                  <c:v>79750</c:v>
                </c:pt>
                <c:pt idx="19" formatCode="_-* #,##0\ _€_-;\-* #,##0\ _€_-;_-* &quot;-&quot;??\ _€_-;_-@_-">
                  <c:v>107750</c:v>
                </c:pt>
                <c:pt idx="22" formatCode="_-* #,##0\ _€_-;\-* #,##0\ _€_-;_-* &quot;-&quot;??\ _€_-;_-@_-">
                  <c:v>244505.87172386123</c:v>
                </c:pt>
                <c:pt idx="23" formatCode="_-* #,##0\ _€_-;\-* #,##0\ _€_-;_-* &quot;-&quot;??\ _€_-;_-@_-">
                  <c:v>257178.5511044325</c:v>
                </c:pt>
              </c:numCache>
            </c:numRef>
          </c:val>
          <c:smooth val="0"/>
        </c:ser>
        <c:dLbls>
          <c:showLegendKey val="0"/>
          <c:showVal val="0"/>
          <c:showCatName val="0"/>
          <c:showSerName val="0"/>
          <c:showPercent val="0"/>
          <c:showBubbleSize val="0"/>
        </c:dLbls>
        <c:marker val="1"/>
        <c:smooth val="0"/>
        <c:axId val="95913856"/>
        <c:axId val="119762944"/>
      </c:lineChart>
      <c:catAx>
        <c:axId val="95913856"/>
        <c:scaling>
          <c:orientation val="minMax"/>
        </c:scaling>
        <c:delete val="0"/>
        <c:axPos val="b"/>
        <c:numFmt formatCode="General" sourceLinked="0"/>
        <c:majorTickMark val="out"/>
        <c:minorTickMark val="none"/>
        <c:tickLblPos val="nextTo"/>
        <c:spPr>
          <a:ln w="9525"/>
        </c:spPr>
        <c:txPr>
          <a:bodyPr/>
          <a:lstStyle/>
          <a:p>
            <a:pPr>
              <a:defRPr sz="1000"/>
            </a:pPr>
            <a:endParaRPr lang="de-DE"/>
          </a:p>
        </c:txPr>
        <c:crossAx val="119762944"/>
        <c:crosses val="autoZero"/>
        <c:auto val="1"/>
        <c:lblAlgn val="ctr"/>
        <c:lblOffset val="100"/>
        <c:tickMarkSkip val="4"/>
        <c:noMultiLvlLbl val="0"/>
      </c:catAx>
      <c:valAx>
        <c:axId val="119762944"/>
        <c:scaling>
          <c:orientation val="minMax"/>
        </c:scaling>
        <c:delete val="0"/>
        <c:axPos val="l"/>
        <c:majorGridlines/>
        <c:minorGridlines/>
        <c:numFmt formatCode="General" sourceLinked="1"/>
        <c:majorTickMark val="out"/>
        <c:minorTickMark val="none"/>
        <c:tickLblPos val="nextTo"/>
        <c:crossAx val="95913856"/>
        <c:crosses val="autoZero"/>
        <c:crossBetween val="between"/>
        <c:dispUnits>
          <c:builtInUnit val="thousands"/>
        </c:dispUnits>
      </c:valAx>
    </c:plotArea>
    <c:plotVisOnly val="1"/>
    <c:dispBlanksAs val="gap"/>
    <c:showDLblsOverMax val="0"/>
  </c:chart>
  <c:printSettings>
    <c:headerFooter/>
    <c:pageMargins b="0.75000000000000133" l="0.70000000000000062" r="0.70000000000000062" t="0.7500000000000013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Fuel and CO2 costs </a:t>
            </a:r>
            <a:r>
              <a:rPr lang="fr-FR" baseline="0"/>
              <a:t>(b€)</a:t>
            </a:r>
          </a:p>
        </c:rich>
      </c:tx>
      <c:layout>
        <c:manualLayout>
          <c:xMode val="edge"/>
          <c:yMode val="edge"/>
          <c:x val="0.18483069869088048"/>
          <c:y val="3.310344348216962E-2"/>
        </c:manualLayout>
      </c:layout>
      <c:overlay val="0"/>
    </c:title>
    <c:autoTitleDeleted val="0"/>
    <c:plotArea>
      <c:layout>
        <c:manualLayout>
          <c:layoutTarget val="inner"/>
          <c:xMode val="edge"/>
          <c:yMode val="edge"/>
          <c:x val="8.0692257217847729E-2"/>
          <c:y val="0.17772992209131219"/>
          <c:w val="0.47424253608923883"/>
          <c:h val="0.42681788324506026"/>
        </c:manualLayout>
      </c:layout>
      <c:lineChart>
        <c:grouping val="standard"/>
        <c:varyColors val="0"/>
        <c:ser>
          <c:idx val="0"/>
          <c:order val="0"/>
          <c:tx>
            <c:strRef>
              <c:f>TempSheetForGraphs!$A$106</c:f>
              <c:strCache>
                <c:ptCount val="1"/>
                <c:pt idx="0">
                  <c:v>Large Scale RES</c:v>
                </c:pt>
              </c:strCache>
            </c:strRef>
          </c:tx>
          <c:spPr>
            <a:ln>
              <a:solidFill>
                <a:srgbClr val="92D050"/>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TempSheetForGraphs!$B$106:$D$106</c:f>
              <c:numCache>
                <c:formatCode>General</c:formatCode>
                <c:ptCount val="3"/>
              </c:numCache>
            </c:numRef>
          </c:val>
          <c:smooth val="0"/>
        </c:ser>
        <c:ser>
          <c:idx val="1"/>
          <c:order val="1"/>
          <c:tx>
            <c:strRef>
              <c:f>TempSheetForGraphs!$A$107</c:f>
              <c:strCache>
                <c:ptCount val="1"/>
                <c:pt idx="0">
                  <c:v>100% RES</c:v>
                </c:pt>
              </c:strCache>
            </c:strRef>
          </c:tx>
          <c:spPr>
            <a:ln>
              <a:solidFill>
                <a:srgbClr val="00B0F0"/>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TempSheetForGraphs!$B$107:$D$107</c:f>
              <c:numCache>
                <c:formatCode>General</c:formatCode>
                <c:ptCount val="3"/>
              </c:numCache>
            </c:numRef>
          </c:val>
          <c:smooth val="0"/>
        </c:ser>
        <c:ser>
          <c:idx val="2"/>
          <c:order val="2"/>
          <c:tx>
            <c:strRef>
              <c:f>TempSheetForGraphs!$A$108</c:f>
              <c:strCache>
                <c:ptCount val="1"/>
                <c:pt idx="0">
                  <c:v>Big &amp; market</c:v>
                </c:pt>
              </c:strCache>
            </c:strRef>
          </c:tx>
          <c:spPr>
            <a:ln>
              <a:solidFill>
                <a:srgbClr val="FF0000"/>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TempSheetForGraphs!$B$108:$D$108</c:f>
              <c:numCache>
                <c:formatCode>General</c:formatCode>
                <c:ptCount val="3"/>
              </c:numCache>
            </c:numRef>
          </c:val>
          <c:smooth val="0"/>
        </c:ser>
        <c:ser>
          <c:idx val="3"/>
          <c:order val="3"/>
          <c:tx>
            <c:strRef>
              <c:f>TempSheetForGraphs!$A$109</c:f>
              <c:strCache>
                <c:ptCount val="1"/>
                <c:pt idx="0">
                  <c:v>Fossil &amp; nuclear</c:v>
                </c:pt>
              </c:strCache>
            </c:strRef>
          </c:tx>
          <c:spPr>
            <a:ln>
              <a:solidFill>
                <a:srgbClr val="808000"/>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TempSheetForGraphs!$B$109:$D$109</c:f>
              <c:numCache>
                <c:formatCode>General</c:formatCode>
                <c:ptCount val="3"/>
              </c:numCache>
            </c:numRef>
          </c:val>
          <c:smooth val="0"/>
        </c:ser>
        <c:ser>
          <c:idx val="4"/>
          <c:order val="4"/>
          <c:tx>
            <c:strRef>
              <c:f>TempSheetForGraphs!$A$110</c:f>
              <c:strCache>
                <c:ptCount val="1"/>
                <c:pt idx="0">
                  <c:v>Small &amp; local</c:v>
                </c:pt>
              </c:strCache>
            </c:strRef>
          </c:tx>
          <c:spPr>
            <a:ln>
              <a:solidFill>
                <a:srgbClr val="FFC000"/>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TempSheetForGraphs!$B$110:$D$110</c:f>
              <c:numCache>
                <c:formatCode>General</c:formatCode>
                <c:ptCount val="3"/>
              </c:numCache>
            </c:numRef>
          </c:val>
          <c:smooth val="0"/>
        </c:ser>
        <c:ser>
          <c:idx val="5"/>
          <c:order val="5"/>
          <c:tx>
            <c:strRef>
              <c:f>TempSheetForGraphs!$A$111</c:f>
              <c:strCache>
                <c:ptCount val="1"/>
                <c:pt idx="0">
                  <c:v>Large Scale RES</c:v>
                </c:pt>
              </c:strCache>
            </c:strRef>
          </c:tx>
          <c:spPr>
            <a:ln>
              <a:solidFill>
                <a:srgbClr val="92D050"/>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TempSheetForGraphs!$B$111:$D$111</c:f>
              <c:numCache>
                <c:formatCode>0</c:formatCode>
                <c:ptCount val="3"/>
                <c:pt idx="0">
                  <c:v>147.94262553999997</c:v>
                </c:pt>
                <c:pt idx="1">
                  <c:v>70.118294124000002</c:v>
                </c:pt>
                <c:pt idx="2">
                  <c:v>62.288232547000007</c:v>
                </c:pt>
              </c:numCache>
            </c:numRef>
          </c:val>
          <c:smooth val="0"/>
        </c:ser>
        <c:ser>
          <c:idx val="6"/>
          <c:order val="6"/>
          <c:tx>
            <c:strRef>
              <c:f>TempSheetForGraphs!$A$112</c:f>
              <c:strCache>
                <c:ptCount val="1"/>
                <c:pt idx="0">
                  <c:v>100% RES</c:v>
                </c:pt>
              </c:strCache>
            </c:strRef>
          </c:tx>
          <c:spPr>
            <a:ln>
              <a:solidFill>
                <a:srgbClr val="00B0F0"/>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TempSheetForGraphs!$B$112:$D$112</c:f>
              <c:numCache>
                <c:formatCode>0</c:formatCode>
                <c:ptCount val="3"/>
                <c:pt idx="0">
                  <c:v>47.634481002999998</c:v>
                </c:pt>
                <c:pt idx="1">
                  <c:v>9.7444786919999995</c:v>
                </c:pt>
                <c:pt idx="2">
                  <c:v>5.5849088020000002</c:v>
                </c:pt>
              </c:numCache>
            </c:numRef>
          </c:val>
          <c:smooth val="0"/>
        </c:ser>
        <c:ser>
          <c:idx val="7"/>
          <c:order val="7"/>
          <c:tx>
            <c:strRef>
              <c:f>TempSheetForGraphs!$A$113</c:f>
              <c:strCache>
                <c:ptCount val="1"/>
                <c:pt idx="0">
                  <c:v>Big &amp; market</c:v>
                </c:pt>
              </c:strCache>
            </c:strRef>
          </c:tx>
          <c:spPr>
            <a:ln>
              <a:solidFill>
                <a:srgbClr val="FF0000"/>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TempSheetForGraphs!$B$113:$D$113</c:f>
              <c:numCache>
                <c:formatCode>0</c:formatCode>
                <c:ptCount val="3"/>
                <c:pt idx="0">
                  <c:v>82.221756170999967</c:v>
                </c:pt>
                <c:pt idx="1">
                  <c:v>59.579670823000001</c:v>
                </c:pt>
                <c:pt idx="2">
                  <c:v>56.356886624000005</c:v>
                </c:pt>
              </c:numCache>
            </c:numRef>
          </c:val>
          <c:smooth val="0"/>
        </c:ser>
        <c:ser>
          <c:idx val="8"/>
          <c:order val="8"/>
          <c:tx>
            <c:strRef>
              <c:f>TempSheetForGraphs!$A$114</c:f>
              <c:strCache>
                <c:ptCount val="1"/>
                <c:pt idx="0">
                  <c:v>Fossil &amp; nuclear</c:v>
                </c:pt>
              </c:strCache>
            </c:strRef>
          </c:tx>
          <c:spPr>
            <a:ln>
              <a:solidFill>
                <a:srgbClr val="948A54"/>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TempSheetForGraphs!$B$114:$D$114</c:f>
              <c:numCache>
                <c:formatCode>0</c:formatCode>
                <c:ptCount val="3"/>
                <c:pt idx="0">
                  <c:v>103.21615782899997</c:v>
                </c:pt>
                <c:pt idx="1">
                  <c:v>92.176540385999999</c:v>
                </c:pt>
                <c:pt idx="2">
                  <c:v>91.522398308999996</c:v>
                </c:pt>
              </c:numCache>
            </c:numRef>
          </c:val>
          <c:smooth val="0"/>
        </c:ser>
        <c:ser>
          <c:idx val="9"/>
          <c:order val="9"/>
          <c:tx>
            <c:strRef>
              <c:f>TempSheetForGraphs!$A$115</c:f>
              <c:strCache>
                <c:ptCount val="1"/>
                <c:pt idx="0">
                  <c:v>Small &amp; local</c:v>
                </c:pt>
              </c:strCache>
            </c:strRef>
          </c:tx>
          <c:spPr>
            <a:ln>
              <a:solidFill>
                <a:srgbClr val="FFC000"/>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TempSheetForGraphs!$B$115:$D$115</c:f>
              <c:numCache>
                <c:formatCode>0</c:formatCode>
                <c:ptCount val="3"/>
                <c:pt idx="0">
                  <c:v>42.723321618999989</c:v>
                </c:pt>
                <c:pt idx="1">
                  <c:v>33.145202526999995</c:v>
                </c:pt>
                <c:pt idx="2">
                  <c:v>32.628022258000001</c:v>
                </c:pt>
              </c:numCache>
            </c:numRef>
          </c:val>
          <c:smooth val="0"/>
        </c:ser>
        <c:dLbls>
          <c:showLegendKey val="0"/>
          <c:showVal val="0"/>
          <c:showCatName val="0"/>
          <c:showSerName val="0"/>
          <c:showPercent val="0"/>
          <c:showBubbleSize val="0"/>
        </c:dLbls>
        <c:marker val="1"/>
        <c:smooth val="0"/>
        <c:axId val="140606464"/>
        <c:axId val="140624640"/>
      </c:lineChart>
      <c:catAx>
        <c:axId val="140606464"/>
        <c:scaling>
          <c:orientation val="minMax"/>
        </c:scaling>
        <c:delete val="0"/>
        <c:axPos val="b"/>
        <c:numFmt formatCode="General" sourceLinked="0"/>
        <c:majorTickMark val="out"/>
        <c:minorTickMark val="none"/>
        <c:tickLblPos val="nextTo"/>
        <c:crossAx val="140624640"/>
        <c:crosses val="autoZero"/>
        <c:auto val="1"/>
        <c:lblAlgn val="ctr"/>
        <c:lblOffset val="100"/>
        <c:noMultiLvlLbl val="0"/>
      </c:catAx>
      <c:valAx>
        <c:axId val="140624640"/>
        <c:scaling>
          <c:orientation val="minMax"/>
        </c:scaling>
        <c:delete val="0"/>
        <c:axPos val="l"/>
        <c:majorGridlines/>
        <c:numFmt formatCode="General" sourceLinked="1"/>
        <c:majorTickMark val="out"/>
        <c:minorTickMark val="none"/>
        <c:tickLblPos val="nextTo"/>
        <c:crossAx val="140606464"/>
        <c:crosses val="autoZero"/>
        <c:crossBetween val="between"/>
      </c:valAx>
    </c:plotArea>
    <c:legend>
      <c:legendPos val="r"/>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61884370898950258"/>
          <c:y val="0.23461972744431234"/>
          <c:w val="0.30811577263779538"/>
          <c:h val="0.35367850402015488"/>
        </c:manualLayout>
      </c:layout>
      <c:overlay val="0"/>
    </c:legend>
    <c:plotVisOnly val="1"/>
    <c:dispBlanksAs val="gap"/>
    <c:showDLblsOverMax val="0"/>
  </c:chart>
  <c:printSettings>
    <c:headerFooter/>
    <c:pageMargins b="0.75000000000000222" l="0.70000000000000062" r="0.70000000000000062" t="0.750000000000002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100" b="1" i="0" baseline="0">
                <a:effectLst/>
              </a:rPr>
              <a:t>Exports(+) and imports(-) (TWh)</a:t>
            </a:r>
            <a:endParaRPr lang="fr-FR" sz="1100">
              <a:effectLst/>
            </a:endParaRPr>
          </a:p>
        </c:rich>
      </c:tx>
      <c:layout>
        <c:manualLayout>
          <c:xMode val="edge"/>
          <c:yMode val="edge"/>
          <c:x val="0.25473692711487983"/>
          <c:y val="3.9066147773920276E-3"/>
        </c:manualLayout>
      </c:layout>
      <c:overlay val="0"/>
    </c:title>
    <c:autoTitleDeleted val="0"/>
    <c:plotArea>
      <c:layout>
        <c:manualLayout>
          <c:layoutTarget val="inner"/>
          <c:xMode val="edge"/>
          <c:yMode val="edge"/>
          <c:x val="0.14044559856585057"/>
          <c:y val="9.8360180865650168E-2"/>
          <c:w val="0.80969607118499065"/>
          <c:h val="0.62692913385826787"/>
        </c:manualLayout>
      </c:layout>
      <c:lineChart>
        <c:grouping val="standard"/>
        <c:varyColors val="0"/>
        <c:ser>
          <c:idx val="0"/>
          <c:order val="0"/>
          <c:tx>
            <c:strRef>
              <c:f>TempSheetForGraphs!$A$120</c:f>
              <c:strCache>
                <c:ptCount val="1"/>
                <c:pt idx="0">
                  <c:v>Large Scale RES</c:v>
                </c:pt>
              </c:strCache>
            </c:strRef>
          </c:tx>
          <c:spPr>
            <a:ln>
              <a:solidFill>
                <a:srgbClr val="92D050"/>
              </a:solidFill>
            </a:ln>
          </c:spPr>
          <c:marker>
            <c:symbol val="none"/>
          </c:marker>
          <c:cat>
            <c:multiLvlStrRef>
              <c:f>TempSheetForGraphs!$B$118:$D$119</c:f>
              <c:multiLvlStrCache>
                <c:ptCount val="3"/>
                <c:lvl>
                  <c:pt idx="0">
                    <c:v>Starting grid</c:v>
                  </c:pt>
                  <c:pt idx="1">
                    <c:v>Reinforced grid</c:v>
                  </c:pt>
                  <c:pt idx="2">
                    <c:v>Copper plate</c:v>
                  </c:pt>
                </c:lvl>
                <c:lvl>
                  <c:pt idx="0">
                    <c:v>2050</c:v>
                  </c:pt>
                </c:lvl>
              </c:multiLvlStrCache>
            </c:multiLvlStrRef>
          </c:cat>
          <c:val>
            <c:numRef>
              <c:f>TempSheetForGraphs!$B$120:$D$120</c:f>
              <c:numCache>
                <c:formatCode>General</c:formatCode>
                <c:ptCount val="3"/>
              </c:numCache>
            </c:numRef>
          </c:val>
          <c:smooth val="0"/>
        </c:ser>
        <c:ser>
          <c:idx val="1"/>
          <c:order val="1"/>
          <c:tx>
            <c:strRef>
              <c:f>TempSheetForGraphs!$A$121</c:f>
              <c:strCache>
                <c:ptCount val="1"/>
                <c:pt idx="0">
                  <c:v>100% RES</c:v>
                </c:pt>
              </c:strCache>
            </c:strRef>
          </c:tx>
          <c:spPr>
            <a:ln>
              <a:solidFill>
                <a:srgbClr val="00B0F0"/>
              </a:solidFill>
            </a:ln>
          </c:spPr>
          <c:marker>
            <c:symbol val="none"/>
          </c:marker>
          <c:cat>
            <c:multiLvlStrRef>
              <c:f>TempSheetForGraphs!$B$118:$D$119</c:f>
              <c:multiLvlStrCache>
                <c:ptCount val="3"/>
                <c:lvl>
                  <c:pt idx="0">
                    <c:v>Starting grid</c:v>
                  </c:pt>
                  <c:pt idx="1">
                    <c:v>Reinforced grid</c:v>
                  </c:pt>
                  <c:pt idx="2">
                    <c:v>Copper plate</c:v>
                  </c:pt>
                </c:lvl>
                <c:lvl>
                  <c:pt idx="0">
                    <c:v>2050</c:v>
                  </c:pt>
                </c:lvl>
              </c:multiLvlStrCache>
            </c:multiLvlStrRef>
          </c:cat>
          <c:val>
            <c:numRef>
              <c:f>TempSheetForGraphs!$B$121:$D$121</c:f>
              <c:numCache>
                <c:formatCode>General</c:formatCode>
                <c:ptCount val="3"/>
              </c:numCache>
            </c:numRef>
          </c:val>
          <c:smooth val="0"/>
        </c:ser>
        <c:ser>
          <c:idx val="2"/>
          <c:order val="2"/>
          <c:tx>
            <c:strRef>
              <c:f>TempSheetForGraphs!$A$122</c:f>
              <c:strCache>
                <c:ptCount val="1"/>
                <c:pt idx="0">
                  <c:v>Big &amp; market</c:v>
                </c:pt>
              </c:strCache>
            </c:strRef>
          </c:tx>
          <c:spPr>
            <a:ln>
              <a:solidFill>
                <a:srgbClr val="FF0000"/>
              </a:solidFill>
            </a:ln>
          </c:spPr>
          <c:marker>
            <c:symbol val="none"/>
          </c:marker>
          <c:cat>
            <c:multiLvlStrRef>
              <c:f>TempSheetForGraphs!$B$118:$D$119</c:f>
              <c:multiLvlStrCache>
                <c:ptCount val="3"/>
                <c:lvl>
                  <c:pt idx="0">
                    <c:v>Starting grid</c:v>
                  </c:pt>
                  <c:pt idx="1">
                    <c:v>Reinforced grid</c:v>
                  </c:pt>
                  <c:pt idx="2">
                    <c:v>Copper plate</c:v>
                  </c:pt>
                </c:lvl>
                <c:lvl>
                  <c:pt idx="0">
                    <c:v>2050</c:v>
                  </c:pt>
                </c:lvl>
              </c:multiLvlStrCache>
            </c:multiLvlStrRef>
          </c:cat>
          <c:val>
            <c:numRef>
              <c:f>TempSheetForGraphs!$B$122:$D$122</c:f>
              <c:numCache>
                <c:formatCode>General</c:formatCode>
                <c:ptCount val="3"/>
              </c:numCache>
            </c:numRef>
          </c:val>
          <c:smooth val="0"/>
        </c:ser>
        <c:ser>
          <c:idx val="3"/>
          <c:order val="3"/>
          <c:tx>
            <c:strRef>
              <c:f>TempSheetForGraphs!$A$123</c:f>
              <c:strCache>
                <c:ptCount val="1"/>
                <c:pt idx="0">
                  <c:v>Fossil &amp; nuclear</c:v>
                </c:pt>
              </c:strCache>
            </c:strRef>
          </c:tx>
          <c:spPr>
            <a:ln>
              <a:solidFill>
                <a:srgbClr val="808000"/>
              </a:solidFill>
            </a:ln>
          </c:spPr>
          <c:marker>
            <c:symbol val="none"/>
          </c:marker>
          <c:cat>
            <c:multiLvlStrRef>
              <c:f>TempSheetForGraphs!$B$118:$D$119</c:f>
              <c:multiLvlStrCache>
                <c:ptCount val="3"/>
                <c:lvl>
                  <c:pt idx="0">
                    <c:v>Starting grid</c:v>
                  </c:pt>
                  <c:pt idx="1">
                    <c:v>Reinforced grid</c:v>
                  </c:pt>
                  <c:pt idx="2">
                    <c:v>Copper plate</c:v>
                  </c:pt>
                </c:lvl>
                <c:lvl>
                  <c:pt idx="0">
                    <c:v>2050</c:v>
                  </c:pt>
                </c:lvl>
              </c:multiLvlStrCache>
            </c:multiLvlStrRef>
          </c:cat>
          <c:val>
            <c:numRef>
              <c:f>TempSheetForGraphs!$B$123:$D$123</c:f>
              <c:numCache>
                <c:formatCode>General</c:formatCode>
                <c:ptCount val="3"/>
              </c:numCache>
            </c:numRef>
          </c:val>
          <c:smooth val="0"/>
        </c:ser>
        <c:ser>
          <c:idx val="4"/>
          <c:order val="4"/>
          <c:tx>
            <c:strRef>
              <c:f>TempSheetForGraphs!$A$124</c:f>
              <c:strCache>
                <c:ptCount val="1"/>
                <c:pt idx="0">
                  <c:v>Small &amp; local</c:v>
                </c:pt>
              </c:strCache>
            </c:strRef>
          </c:tx>
          <c:spPr>
            <a:ln>
              <a:solidFill>
                <a:srgbClr val="FFC000"/>
              </a:solidFill>
            </a:ln>
          </c:spPr>
          <c:marker>
            <c:symbol val="none"/>
          </c:marker>
          <c:cat>
            <c:multiLvlStrRef>
              <c:f>TempSheetForGraphs!$B$118:$D$119</c:f>
              <c:multiLvlStrCache>
                <c:ptCount val="3"/>
                <c:lvl>
                  <c:pt idx="0">
                    <c:v>Starting grid</c:v>
                  </c:pt>
                  <c:pt idx="1">
                    <c:v>Reinforced grid</c:v>
                  </c:pt>
                  <c:pt idx="2">
                    <c:v>Copper plate</c:v>
                  </c:pt>
                </c:lvl>
                <c:lvl>
                  <c:pt idx="0">
                    <c:v>2050</c:v>
                  </c:pt>
                </c:lvl>
              </c:multiLvlStrCache>
            </c:multiLvlStrRef>
          </c:cat>
          <c:val>
            <c:numRef>
              <c:f>TempSheetForGraphs!$B$124:$D$124</c:f>
              <c:numCache>
                <c:formatCode>General</c:formatCode>
                <c:ptCount val="3"/>
              </c:numCache>
            </c:numRef>
          </c:val>
          <c:smooth val="0"/>
        </c:ser>
        <c:ser>
          <c:idx val="5"/>
          <c:order val="5"/>
          <c:tx>
            <c:strRef>
              <c:f>TempSheetForGraphs!$A$125</c:f>
              <c:strCache>
                <c:ptCount val="1"/>
                <c:pt idx="0">
                  <c:v>Large Scale RES</c:v>
                </c:pt>
              </c:strCache>
            </c:strRef>
          </c:tx>
          <c:spPr>
            <a:ln>
              <a:solidFill>
                <a:srgbClr val="92D050"/>
              </a:solidFill>
            </a:ln>
          </c:spPr>
          <c:marker>
            <c:symbol val="none"/>
          </c:marker>
          <c:cat>
            <c:multiLvlStrRef>
              <c:f>TempSheetForGraphs!$B$118:$D$119</c:f>
              <c:multiLvlStrCache>
                <c:ptCount val="3"/>
                <c:lvl>
                  <c:pt idx="0">
                    <c:v>Starting grid</c:v>
                  </c:pt>
                  <c:pt idx="1">
                    <c:v>Reinforced grid</c:v>
                  </c:pt>
                  <c:pt idx="2">
                    <c:v>Copper plate</c:v>
                  </c:pt>
                </c:lvl>
                <c:lvl>
                  <c:pt idx="0">
                    <c:v>2050</c:v>
                  </c:pt>
                </c:lvl>
              </c:multiLvlStrCache>
            </c:multiLvlStrRef>
          </c:cat>
          <c:val>
            <c:numRef>
              <c:f>TempSheetForGraphs!$B$125:$D$125</c:f>
              <c:numCache>
                <c:formatCode>0</c:formatCode>
                <c:ptCount val="3"/>
                <c:pt idx="0">
                  <c:v>-210.93919400000007</c:v>
                </c:pt>
                <c:pt idx="1">
                  <c:v>-321.29690999999997</c:v>
                </c:pt>
                <c:pt idx="2">
                  <c:v>-339.42368400000004</c:v>
                </c:pt>
              </c:numCache>
            </c:numRef>
          </c:val>
          <c:smooth val="0"/>
        </c:ser>
        <c:ser>
          <c:idx val="6"/>
          <c:order val="6"/>
          <c:tx>
            <c:strRef>
              <c:f>TempSheetForGraphs!$A$126</c:f>
              <c:strCache>
                <c:ptCount val="1"/>
                <c:pt idx="0">
                  <c:v>100% RES</c:v>
                </c:pt>
              </c:strCache>
            </c:strRef>
          </c:tx>
          <c:spPr>
            <a:ln>
              <a:solidFill>
                <a:srgbClr val="00B0F0"/>
              </a:solidFill>
            </a:ln>
          </c:spPr>
          <c:marker>
            <c:symbol val="none"/>
          </c:marker>
          <c:cat>
            <c:multiLvlStrRef>
              <c:f>TempSheetForGraphs!$B$118:$D$119</c:f>
              <c:multiLvlStrCache>
                <c:ptCount val="3"/>
                <c:lvl>
                  <c:pt idx="0">
                    <c:v>Starting grid</c:v>
                  </c:pt>
                  <c:pt idx="1">
                    <c:v>Reinforced grid</c:v>
                  </c:pt>
                  <c:pt idx="2">
                    <c:v>Copper plate</c:v>
                  </c:pt>
                </c:lvl>
                <c:lvl>
                  <c:pt idx="0">
                    <c:v>2050</c:v>
                  </c:pt>
                </c:lvl>
              </c:multiLvlStrCache>
            </c:multiLvlStrRef>
          </c:cat>
          <c:val>
            <c:numRef>
              <c:f>TempSheetForGraphs!$B$126:$D$126</c:f>
              <c:numCache>
                <c:formatCode>0</c:formatCode>
                <c:ptCount val="3"/>
                <c:pt idx="0">
                  <c:v>-66.470941000000039</c:v>
                </c:pt>
                <c:pt idx="1">
                  <c:v>-82.158624999999986</c:v>
                </c:pt>
                <c:pt idx="2">
                  <c:v>-89.261770000000084</c:v>
                </c:pt>
              </c:numCache>
            </c:numRef>
          </c:val>
          <c:smooth val="0"/>
        </c:ser>
        <c:ser>
          <c:idx val="7"/>
          <c:order val="7"/>
          <c:tx>
            <c:strRef>
              <c:f>TempSheetForGraphs!$A$127</c:f>
              <c:strCache>
                <c:ptCount val="1"/>
                <c:pt idx="0">
                  <c:v>Big &amp; market</c:v>
                </c:pt>
              </c:strCache>
            </c:strRef>
          </c:tx>
          <c:spPr>
            <a:ln>
              <a:solidFill>
                <a:srgbClr val="FF0000"/>
              </a:solidFill>
            </a:ln>
          </c:spPr>
          <c:marker>
            <c:symbol val="none"/>
          </c:marker>
          <c:cat>
            <c:multiLvlStrRef>
              <c:f>TempSheetForGraphs!$B$118:$D$119</c:f>
              <c:multiLvlStrCache>
                <c:ptCount val="3"/>
                <c:lvl>
                  <c:pt idx="0">
                    <c:v>Starting grid</c:v>
                  </c:pt>
                  <c:pt idx="1">
                    <c:v>Reinforced grid</c:v>
                  </c:pt>
                  <c:pt idx="2">
                    <c:v>Copper plate</c:v>
                  </c:pt>
                </c:lvl>
                <c:lvl>
                  <c:pt idx="0">
                    <c:v>2050</c:v>
                  </c:pt>
                </c:lvl>
              </c:multiLvlStrCache>
            </c:multiLvlStrRef>
          </c:cat>
          <c:val>
            <c:numRef>
              <c:f>TempSheetForGraphs!$B$127:$D$127</c:f>
              <c:numCache>
                <c:formatCode>0</c:formatCode>
                <c:ptCount val="3"/>
                <c:pt idx="0">
                  <c:v>-30.634218999999959</c:v>
                </c:pt>
                <c:pt idx="1">
                  <c:v>-35.781607999999977</c:v>
                </c:pt>
                <c:pt idx="2">
                  <c:v>-36.993958000000049</c:v>
                </c:pt>
              </c:numCache>
            </c:numRef>
          </c:val>
          <c:smooth val="0"/>
        </c:ser>
        <c:ser>
          <c:idx val="8"/>
          <c:order val="8"/>
          <c:tx>
            <c:strRef>
              <c:f>TempSheetForGraphs!$A$128</c:f>
              <c:strCache>
                <c:ptCount val="1"/>
                <c:pt idx="0">
                  <c:v>Fossil &amp; nuclear</c:v>
                </c:pt>
              </c:strCache>
            </c:strRef>
          </c:tx>
          <c:spPr>
            <a:ln>
              <a:solidFill>
                <a:srgbClr val="948A54"/>
              </a:solidFill>
            </a:ln>
          </c:spPr>
          <c:marker>
            <c:symbol val="none"/>
          </c:marker>
          <c:cat>
            <c:multiLvlStrRef>
              <c:f>TempSheetForGraphs!$B$118:$D$119</c:f>
              <c:multiLvlStrCache>
                <c:ptCount val="3"/>
                <c:lvl>
                  <c:pt idx="0">
                    <c:v>Starting grid</c:v>
                  </c:pt>
                  <c:pt idx="1">
                    <c:v>Reinforced grid</c:v>
                  </c:pt>
                  <c:pt idx="2">
                    <c:v>Copper plate</c:v>
                  </c:pt>
                </c:lvl>
                <c:lvl>
                  <c:pt idx="0">
                    <c:v>2050</c:v>
                  </c:pt>
                </c:lvl>
              </c:multiLvlStrCache>
            </c:multiLvlStrRef>
          </c:cat>
          <c:val>
            <c:numRef>
              <c:f>TempSheetForGraphs!$B$128:$D$128</c:f>
              <c:numCache>
                <c:formatCode>0</c:formatCode>
                <c:ptCount val="3"/>
                <c:pt idx="0">
                  <c:v>4.6823990000000322</c:v>
                </c:pt>
                <c:pt idx="1">
                  <c:v>1.1322190000000489</c:v>
                </c:pt>
                <c:pt idx="2">
                  <c:v>0.49724699999998734</c:v>
                </c:pt>
              </c:numCache>
            </c:numRef>
          </c:val>
          <c:smooth val="0"/>
        </c:ser>
        <c:ser>
          <c:idx val="9"/>
          <c:order val="9"/>
          <c:tx>
            <c:strRef>
              <c:f>TempSheetForGraphs!$A$129</c:f>
              <c:strCache>
                <c:ptCount val="1"/>
                <c:pt idx="0">
                  <c:v>Small &amp; local</c:v>
                </c:pt>
              </c:strCache>
            </c:strRef>
          </c:tx>
          <c:spPr>
            <a:ln>
              <a:solidFill>
                <a:srgbClr val="FFC000"/>
              </a:solidFill>
            </a:ln>
          </c:spPr>
          <c:marker>
            <c:symbol val="none"/>
          </c:marker>
          <c:cat>
            <c:multiLvlStrRef>
              <c:f>TempSheetForGraphs!$B$118:$D$119</c:f>
              <c:multiLvlStrCache>
                <c:ptCount val="3"/>
                <c:lvl>
                  <c:pt idx="0">
                    <c:v>Starting grid</c:v>
                  </c:pt>
                  <c:pt idx="1">
                    <c:v>Reinforced grid</c:v>
                  </c:pt>
                  <c:pt idx="2">
                    <c:v>Copper plate</c:v>
                  </c:pt>
                </c:lvl>
                <c:lvl>
                  <c:pt idx="0">
                    <c:v>2050</c:v>
                  </c:pt>
                </c:lvl>
              </c:multiLvlStrCache>
            </c:multiLvlStrRef>
          </c:cat>
          <c:val>
            <c:numRef>
              <c:f>TempSheetForGraphs!$B$129:$D$129</c:f>
              <c:numCache>
                <c:formatCode>0</c:formatCode>
                <c:ptCount val="3"/>
                <c:pt idx="0">
                  <c:v>-14.686734999999999</c:v>
                </c:pt>
                <c:pt idx="1">
                  <c:v>-17.955281000000006</c:v>
                </c:pt>
                <c:pt idx="2">
                  <c:v>-19.509112999999999</c:v>
                </c:pt>
              </c:numCache>
            </c:numRef>
          </c:val>
          <c:smooth val="0"/>
        </c:ser>
        <c:dLbls>
          <c:showLegendKey val="0"/>
          <c:showVal val="0"/>
          <c:showCatName val="0"/>
          <c:showSerName val="0"/>
          <c:showPercent val="0"/>
          <c:showBubbleSize val="0"/>
        </c:dLbls>
        <c:marker val="1"/>
        <c:smooth val="0"/>
        <c:axId val="140670848"/>
        <c:axId val="140672384"/>
      </c:lineChart>
      <c:catAx>
        <c:axId val="140670848"/>
        <c:scaling>
          <c:orientation val="minMax"/>
        </c:scaling>
        <c:delete val="0"/>
        <c:axPos val="b"/>
        <c:numFmt formatCode="General" sourceLinked="0"/>
        <c:majorTickMark val="out"/>
        <c:minorTickMark val="none"/>
        <c:tickLblPos val="nextTo"/>
        <c:crossAx val="140672384"/>
        <c:crosses val="autoZero"/>
        <c:auto val="1"/>
        <c:lblAlgn val="ctr"/>
        <c:lblOffset val="100"/>
        <c:noMultiLvlLbl val="0"/>
      </c:catAx>
      <c:valAx>
        <c:axId val="140672384"/>
        <c:scaling>
          <c:orientation val="minMax"/>
        </c:scaling>
        <c:delete val="0"/>
        <c:axPos val="l"/>
        <c:majorGridlines/>
        <c:numFmt formatCode="General" sourceLinked="1"/>
        <c:majorTickMark val="out"/>
        <c:minorTickMark val="none"/>
        <c:tickLblPos val="nextTo"/>
        <c:crossAx val="140670848"/>
        <c:crosses val="autoZero"/>
        <c:crossBetween val="between"/>
      </c:valAx>
    </c:plotArea>
    <c:plotVisOnly val="1"/>
    <c:dispBlanksAs val="gap"/>
    <c:showDLblsOverMax val="0"/>
  </c:chart>
  <c:printSettings>
    <c:headerFooter/>
    <c:pageMargins b="0.75000000000000222" l="0.70000000000000062" r="0.70000000000000062" t="0.750000000000002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400"/>
              <a:t>Annual demand</a:t>
            </a:r>
            <a:r>
              <a:rPr lang="fr-FR" sz="1400" baseline="0"/>
              <a:t> (TWh)</a:t>
            </a:r>
            <a:endParaRPr lang="fr-FR" sz="1400"/>
          </a:p>
        </c:rich>
      </c:tx>
      <c:layout>
        <c:manualLayout>
          <c:xMode val="edge"/>
          <c:yMode val="edge"/>
          <c:x val="0.16783059194280195"/>
          <c:y val="0"/>
        </c:manualLayout>
      </c:layout>
      <c:overlay val="1"/>
    </c:title>
    <c:autoTitleDeleted val="0"/>
    <c:plotArea>
      <c:layout>
        <c:manualLayout>
          <c:layoutTarget val="inner"/>
          <c:xMode val="edge"/>
          <c:yMode val="edge"/>
          <c:x val="0.21823116960445141"/>
          <c:y val="0.15376749821685143"/>
          <c:w val="0.72440246794444041"/>
          <c:h val="0.67309468689918051"/>
        </c:manualLayout>
      </c:layout>
      <c:lineChart>
        <c:grouping val="standard"/>
        <c:varyColors val="0"/>
        <c:ser>
          <c:idx val="0"/>
          <c:order val="0"/>
          <c:tx>
            <c:strRef>
              <c:f>TempSheetForGraphs!$A$19</c:f>
              <c:strCache>
                <c:ptCount val="1"/>
                <c:pt idx="0">
                  <c:v>2014</c:v>
                </c:pt>
              </c:strCache>
            </c:strRef>
          </c:tx>
          <c:spPr>
            <a:ln>
              <a:noFill/>
            </a:ln>
          </c:spPr>
          <c:marker>
            <c:symbol val="diamond"/>
            <c:size val="10"/>
            <c:spPr>
              <a:solidFill>
                <a:schemeClr val="tx1"/>
              </a:solidFill>
              <a:ln>
                <a:noFill/>
              </a:ln>
            </c:spPr>
          </c:marker>
          <c:cat>
            <c:strRef>
              <c:f>TempSheetForGraphs!$B$17:$E$18</c:f>
              <c:strCache>
                <c:ptCount val="4"/>
                <c:pt idx="0">
                  <c:v>2014</c:v>
                </c:pt>
                <c:pt idx="1">
                  <c:v>2030</c:v>
                </c:pt>
                <c:pt idx="2">
                  <c:v>2040</c:v>
                </c:pt>
                <c:pt idx="3">
                  <c:v>2050</c:v>
                </c:pt>
              </c:strCache>
            </c:strRef>
          </c:cat>
          <c:val>
            <c:numRef>
              <c:f>TempSheetForGraphs!$B$19:$E$19</c:f>
              <c:numCache>
                <c:formatCode>0</c:formatCode>
                <c:ptCount val="4"/>
                <c:pt idx="0">
                  <c:v>3188.6000000000004</c:v>
                </c:pt>
              </c:numCache>
            </c:numRef>
          </c:val>
          <c:smooth val="0"/>
        </c:ser>
        <c:ser>
          <c:idx val="1"/>
          <c:order val="1"/>
          <c:tx>
            <c:strRef>
              <c:f>TempSheetForGraphs!$A$20</c:f>
              <c:strCache>
                <c:ptCount val="1"/>
                <c:pt idx="0">
                  <c:v>Slowest progress</c:v>
                </c:pt>
              </c:strCache>
            </c:strRef>
          </c:tx>
          <c:spPr>
            <a:ln>
              <a:noFill/>
            </a:ln>
          </c:spPr>
          <c:marker>
            <c:symbol val="triangle"/>
            <c:size val="10"/>
            <c:spPr>
              <a:solidFill>
                <a:srgbClr val="C00000"/>
              </a:solidFill>
              <a:ln>
                <a:noFill/>
              </a:ln>
            </c:spPr>
          </c:marker>
          <c:cat>
            <c:strRef>
              <c:f>TempSheetForGraphs!$B$17:$E$18</c:f>
              <c:strCache>
                <c:ptCount val="4"/>
                <c:pt idx="0">
                  <c:v>2014</c:v>
                </c:pt>
                <c:pt idx="1">
                  <c:v>2030</c:v>
                </c:pt>
                <c:pt idx="2">
                  <c:v>2040</c:v>
                </c:pt>
                <c:pt idx="3">
                  <c:v>2050</c:v>
                </c:pt>
              </c:strCache>
            </c:strRef>
          </c:cat>
          <c:val>
            <c:numRef>
              <c:f>TempSheetForGraphs!$B$20:$E$20</c:f>
              <c:numCache>
                <c:formatCode>0</c:formatCode>
                <c:ptCount val="4"/>
                <c:pt idx="1">
                  <c:v>3507.5709999999999</c:v>
                </c:pt>
              </c:numCache>
            </c:numRef>
          </c:val>
          <c:smooth val="0"/>
        </c:ser>
        <c:ser>
          <c:idx val="2"/>
          <c:order val="2"/>
          <c:tx>
            <c:strRef>
              <c:f>TempSheetForGraphs!$A$21</c:f>
              <c:strCache>
                <c:ptCount val="1"/>
                <c:pt idx="0">
                  <c:v>Constrained progress</c:v>
                </c:pt>
              </c:strCache>
            </c:strRef>
          </c:tx>
          <c:spPr>
            <a:ln>
              <a:noFill/>
            </a:ln>
          </c:spPr>
          <c:marker>
            <c:symbol val="triangle"/>
            <c:size val="10"/>
            <c:spPr>
              <a:solidFill>
                <a:schemeClr val="accent6">
                  <a:lumMod val="75000"/>
                </a:schemeClr>
              </a:solidFill>
              <a:ln>
                <a:noFill/>
              </a:ln>
            </c:spPr>
          </c:marker>
          <c:cat>
            <c:strRef>
              <c:f>TempSheetForGraphs!$B$17:$E$18</c:f>
              <c:strCache>
                <c:ptCount val="4"/>
                <c:pt idx="0">
                  <c:v>2014</c:v>
                </c:pt>
                <c:pt idx="1">
                  <c:v>2030</c:v>
                </c:pt>
                <c:pt idx="2">
                  <c:v>2040</c:v>
                </c:pt>
                <c:pt idx="3">
                  <c:v>2050</c:v>
                </c:pt>
              </c:strCache>
            </c:strRef>
          </c:cat>
          <c:val>
            <c:numRef>
              <c:f>TempSheetForGraphs!$B$21:$E$21</c:f>
              <c:numCache>
                <c:formatCode>0</c:formatCode>
                <c:ptCount val="4"/>
                <c:pt idx="1">
                  <c:v>3320.1790000000001</c:v>
                </c:pt>
              </c:numCache>
            </c:numRef>
          </c:val>
          <c:smooth val="0"/>
        </c:ser>
        <c:ser>
          <c:idx val="3"/>
          <c:order val="3"/>
          <c:tx>
            <c:strRef>
              <c:f>TempSheetForGraphs!$A$22</c:f>
              <c:strCache>
                <c:ptCount val="1"/>
                <c:pt idx="0">
                  <c:v>National green transition</c:v>
                </c:pt>
              </c:strCache>
            </c:strRef>
          </c:tx>
          <c:spPr>
            <a:ln>
              <a:noFill/>
            </a:ln>
          </c:spPr>
          <c:marker>
            <c:symbol val="triangle"/>
            <c:size val="10"/>
            <c:spPr>
              <a:solidFill>
                <a:schemeClr val="accent3">
                  <a:lumMod val="75000"/>
                </a:schemeClr>
              </a:solidFill>
              <a:ln>
                <a:noFill/>
              </a:ln>
            </c:spPr>
          </c:marker>
          <c:cat>
            <c:strRef>
              <c:f>TempSheetForGraphs!$B$17:$E$18</c:f>
              <c:strCache>
                <c:ptCount val="4"/>
                <c:pt idx="0">
                  <c:v>2014</c:v>
                </c:pt>
                <c:pt idx="1">
                  <c:v>2030</c:v>
                </c:pt>
                <c:pt idx="2">
                  <c:v>2040</c:v>
                </c:pt>
                <c:pt idx="3">
                  <c:v>2050</c:v>
                </c:pt>
              </c:strCache>
            </c:strRef>
          </c:cat>
          <c:val>
            <c:numRef>
              <c:f>TempSheetForGraphs!$B$22:$E$22</c:f>
              <c:numCache>
                <c:formatCode>0</c:formatCode>
                <c:ptCount val="4"/>
                <c:pt idx="1">
                  <c:v>3440.1280000000002</c:v>
                </c:pt>
              </c:numCache>
            </c:numRef>
          </c:val>
          <c:smooth val="0"/>
        </c:ser>
        <c:ser>
          <c:idx val="4"/>
          <c:order val="4"/>
          <c:tx>
            <c:strRef>
              <c:f>TempSheetForGraphs!$A$23</c:f>
              <c:strCache>
                <c:ptCount val="1"/>
                <c:pt idx="0">
                  <c:v>European green revolution</c:v>
                </c:pt>
              </c:strCache>
            </c:strRef>
          </c:tx>
          <c:spPr>
            <a:ln>
              <a:noFill/>
            </a:ln>
          </c:spPr>
          <c:marker>
            <c:symbol val="triangle"/>
            <c:size val="10"/>
            <c:spPr>
              <a:solidFill>
                <a:schemeClr val="accent5">
                  <a:lumMod val="75000"/>
                </a:schemeClr>
              </a:solidFill>
              <a:ln>
                <a:noFill/>
              </a:ln>
            </c:spPr>
          </c:marker>
          <c:cat>
            <c:strRef>
              <c:f>TempSheetForGraphs!$B$17:$E$18</c:f>
              <c:strCache>
                <c:ptCount val="4"/>
                <c:pt idx="0">
                  <c:v>2014</c:v>
                </c:pt>
                <c:pt idx="1">
                  <c:v>2030</c:v>
                </c:pt>
                <c:pt idx="2">
                  <c:v>2040</c:v>
                </c:pt>
                <c:pt idx="3">
                  <c:v>2050</c:v>
                </c:pt>
              </c:strCache>
            </c:strRef>
          </c:cat>
          <c:val>
            <c:numRef>
              <c:f>TempSheetForGraphs!$B$23:$E$23</c:f>
              <c:numCache>
                <c:formatCode>0</c:formatCode>
                <c:ptCount val="4"/>
                <c:pt idx="1">
                  <c:v>3692.83</c:v>
                </c:pt>
              </c:numCache>
            </c:numRef>
          </c:val>
          <c:smooth val="0"/>
        </c:ser>
        <c:ser>
          <c:idx val="5"/>
          <c:order val="5"/>
          <c:tx>
            <c:strRef>
              <c:f>TempSheetForGraphs!$A$24</c:f>
              <c:strCache>
                <c:ptCount val="1"/>
                <c:pt idx="0">
                  <c:v>Large Scale RES</c:v>
                </c:pt>
              </c:strCache>
            </c:strRef>
          </c:tx>
          <c:spPr>
            <a:ln>
              <a:noFill/>
            </a:ln>
          </c:spPr>
          <c:marker>
            <c:symbol val="diamond"/>
            <c:size val="10"/>
            <c:spPr>
              <a:solidFill>
                <a:srgbClr val="92D050"/>
              </a:solidFill>
              <a:ln>
                <a:noFill/>
              </a:ln>
            </c:spPr>
          </c:marker>
          <c:cat>
            <c:strRef>
              <c:f>TempSheetForGraphs!$B$17:$E$18</c:f>
              <c:strCache>
                <c:ptCount val="4"/>
                <c:pt idx="0">
                  <c:v>2014</c:v>
                </c:pt>
                <c:pt idx="1">
                  <c:v>2030</c:v>
                </c:pt>
                <c:pt idx="2">
                  <c:v>2040</c:v>
                </c:pt>
                <c:pt idx="3">
                  <c:v>2050</c:v>
                </c:pt>
              </c:strCache>
            </c:strRef>
          </c:cat>
          <c:val>
            <c:numRef>
              <c:f>TempSheetForGraphs!$B$24:$E$24</c:f>
              <c:numCache>
                <c:formatCode>0</c:formatCode>
                <c:ptCount val="4"/>
                <c:pt idx="2">
                  <c:v>4317.7134895856525</c:v>
                </c:pt>
                <c:pt idx="3">
                  <c:v>5195.5519791713059</c:v>
                </c:pt>
              </c:numCache>
            </c:numRef>
          </c:val>
          <c:smooth val="0"/>
        </c:ser>
        <c:ser>
          <c:idx val="6"/>
          <c:order val="6"/>
          <c:tx>
            <c:strRef>
              <c:f>TempSheetForGraphs!$A$25</c:f>
              <c:strCache>
                <c:ptCount val="1"/>
                <c:pt idx="0">
                  <c:v>100% RES</c:v>
                </c:pt>
              </c:strCache>
            </c:strRef>
          </c:tx>
          <c:spPr>
            <a:ln>
              <a:noFill/>
            </a:ln>
          </c:spPr>
          <c:marker>
            <c:symbol val="diamond"/>
            <c:size val="10"/>
            <c:spPr>
              <a:solidFill>
                <a:srgbClr val="00B0F0"/>
              </a:solidFill>
              <a:ln>
                <a:noFill/>
              </a:ln>
            </c:spPr>
          </c:marker>
          <c:cat>
            <c:strRef>
              <c:f>TempSheetForGraphs!$B$17:$E$18</c:f>
              <c:strCache>
                <c:ptCount val="4"/>
                <c:pt idx="0">
                  <c:v>2014</c:v>
                </c:pt>
                <c:pt idx="1">
                  <c:v>2030</c:v>
                </c:pt>
                <c:pt idx="2">
                  <c:v>2040</c:v>
                </c:pt>
                <c:pt idx="3">
                  <c:v>2050</c:v>
                </c:pt>
              </c:strCache>
            </c:strRef>
          </c:cat>
          <c:val>
            <c:numRef>
              <c:f>TempSheetForGraphs!$B$25:$E$25</c:f>
              <c:numCache>
                <c:formatCode>0</c:formatCode>
                <c:ptCount val="4"/>
                <c:pt idx="2">
                  <c:v>3984.2582347646567</c:v>
                </c:pt>
                <c:pt idx="3">
                  <c:v>4277.036469529311</c:v>
                </c:pt>
              </c:numCache>
            </c:numRef>
          </c:val>
          <c:smooth val="0"/>
        </c:ser>
        <c:ser>
          <c:idx val="7"/>
          <c:order val="7"/>
          <c:tx>
            <c:strRef>
              <c:f>TempSheetForGraphs!$A$26</c:f>
              <c:strCache>
                <c:ptCount val="1"/>
                <c:pt idx="0">
                  <c:v>Big &amp; market</c:v>
                </c:pt>
              </c:strCache>
            </c:strRef>
          </c:tx>
          <c:spPr>
            <a:ln>
              <a:noFill/>
            </a:ln>
          </c:spPr>
          <c:marker>
            <c:symbol val="diamond"/>
            <c:size val="10"/>
            <c:spPr>
              <a:solidFill>
                <a:srgbClr val="FF0000"/>
              </a:solidFill>
              <a:ln>
                <a:noFill/>
              </a:ln>
            </c:spPr>
          </c:marker>
          <c:cat>
            <c:strRef>
              <c:f>TempSheetForGraphs!$B$17:$E$18</c:f>
              <c:strCache>
                <c:ptCount val="4"/>
                <c:pt idx="0">
                  <c:v>2014</c:v>
                </c:pt>
                <c:pt idx="1">
                  <c:v>2030</c:v>
                </c:pt>
                <c:pt idx="2">
                  <c:v>2040</c:v>
                </c:pt>
                <c:pt idx="3">
                  <c:v>2050</c:v>
                </c:pt>
              </c:strCache>
            </c:strRef>
          </c:cat>
          <c:val>
            <c:numRef>
              <c:f>TempSheetForGraphs!$B$26:$E$26</c:f>
              <c:numCache>
                <c:formatCode>0</c:formatCode>
                <c:ptCount val="4"/>
                <c:pt idx="2">
                  <c:v>3893.7013492222086</c:v>
                </c:pt>
                <c:pt idx="3">
                  <c:v>4280.839698444418</c:v>
                </c:pt>
              </c:numCache>
            </c:numRef>
          </c:val>
          <c:smooth val="0"/>
        </c:ser>
        <c:ser>
          <c:idx val="8"/>
          <c:order val="8"/>
          <c:tx>
            <c:strRef>
              <c:f>TempSheetForGraphs!$A$27</c:f>
              <c:strCache>
                <c:ptCount val="1"/>
                <c:pt idx="0">
                  <c:v>Fossil &amp; nuclear</c:v>
                </c:pt>
              </c:strCache>
            </c:strRef>
          </c:tx>
          <c:spPr>
            <a:ln>
              <a:noFill/>
            </a:ln>
          </c:spPr>
          <c:marker>
            <c:symbol val="diamond"/>
            <c:size val="10"/>
            <c:spPr>
              <a:solidFill>
                <a:srgbClr val="808000"/>
              </a:solidFill>
              <a:ln>
                <a:noFill/>
              </a:ln>
            </c:spPr>
          </c:marker>
          <c:cat>
            <c:strRef>
              <c:f>TempSheetForGraphs!$B$17:$E$18</c:f>
              <c:strCache>
                <c:ptCount val="4"/>
                <c:pt idx="0">
                  <c:v>2014</c:v>
                </c:pt>
                <c:pt idx="1">
                  <c:v>2030</c:v>
                </c:pt>
                <c:pt idx="2">
                  <c:v>2040</c:v>
                </c:pt>
                <c:pt idx="3">
                  <c:v>2050</c:v>
                </c:pt>
              </c:strCache>
            </c:strRef>
          </c:cat>
          <c:val>
            <c:numRef>
              <c:f>TempSheetForGraphs!$B$27:$E$27</c:f>
              <c:numCache>
                <c:formatCode>0</c:formatCode>
                <c:ptCount val="4"/>
                <c:pt idx="2">
                  <c:v>4106.0293411746088</c:v>
                </c:pt>
                <c:pt idx="3">
                  <c:v>4705.4956823492184</c:v>
                </c:pt>
              </c:numCache>
            </c:numRef>
          </c:val>
          <c:smooth val="0"/>
        </c:ser>
        <c:ser>
          <c:idx val="9"/>
          <c:order val="9"/>
          <c:tx>
            <c:strRef>
              <c:f>TempSheetForGraphs!$A$28</c:f>
              <c:strCache>
                <c:ptCount val="1"/>
                <c:pt idx="0">
                  <c:v>Small &amp; local</c:v>
                </c:pt>
              </c:strCache>
            </c:strRef>
          </c:tx>
          <c:spPr>
            <a:ln>
              <a:noFill/>
            </a:ln>
          </c:spPr>
          <c:marker>
            <c:symbol val="diamond"/>
            <c:size val="10"/>
            <c:spPr>
              <a:solidFill>
                <a:srgbClr val="FFC000"/>
              </a:solidFill>
              <a:ln>
                <a:noFill/>
              </a:ln>
            </c:spPr>
          </c:marker>
          <c:cat>
            <c:strRef>
              <c:f>TempSheetForGraphs!$B$17:$E$18</c:f>
              <c:strCache>
                <c:ptCount val="4"/>
                <c:pt idx="0">
                  <c:v>2014</c:v>
                </c:pt>
                <c:pt idx="1">
                  <c:v>2030</c:v>
                </c:pt>
                <c:pt idx="2">
                  <c:v>2040</c:v>
                </c:pt>
                <c:pt idx="3">
                  <c:v>2050</c:v>
                </c:pt>
              </c:strCache>
            </c:strRef>
          </c:cat>
          <c:val>
            <c:numRef>
              <c:f>TempSheetForGraphs!$B$28:$E$28</c:f>
              <c:numCache>
                <c:formatCode>0</c:formatCode>
                <c:ptCount val="4"/>
                <c:pt idx="2">
                  <c:v>3253.4012227540047</c:v>
                </c:pt>
                <c:pt idx="3">
                  <c:v>3186.9804455080089</c:v>
                </c:pt>
              </c:numCache>
            </c:numRef>
          </c:val>
          <c:smooth val="0"/>
        </c:ser>
        <c:dLbls>
          <c:showLegendKey val="0"/>
          <c:showVal val="0"/>
          <c:showCatName val="0"/>
          <c:showSerName val="0"/>
          <c:showPercent val="0"/>
          <c:showBubbleSize val="0"/>
        </c:dLbls>
        <c:marker val="1"/>
        <c:smooth val="0"/>
        <c:axId val="123714176"/>
        <c:axId val="123724544"/>
      </c:lineChart>
      <c:catAx>
        <c:axId val="123714176"/>
        <c:scaling>
          <c:orientation val="minMax"/>
        </c:scaling>
        <c:delete val="0"/>
        <c:axPos val="b"/>
        <c:numFmt formatCode="General" sourceLinked="0"/>
        <c:majorTickMark val="out"/>
        <c:minorTickMark val="none"/>
        <c:tickLblPos val="nextTo"/>
        <c:spPr>
          <a:ln w="9525"/>
        </c:spPr>
        <c:crossAx val="123724544"/>
        <c:crosses val="autoZero"/>
        <c:auto val="1"/>
        <c:lblAlgn val="ctr"/>
        <c:lblOffset val="100"/>
        <c:tickMarkSkip val="4"/>
        <c:noMultiLvlLbl val="0"/>
      </c:catAx>
      <c:valAx>
        <c:axId val="123724544"/>
        <c:scaling>
          <c:orientation val="minMax"/>
        </c:scaling>
        <c:delete val="0"/>
        <c:axPos val="l"/>
        <c:majorGridlines/>
        <c:numFmt formatCode="0" sourceLinked="1"/>
        <c:majorTickMark val="out"/>
        <c:minorTickMark val="none"/>
        <c:tickLblPos val="nextTo"/>
        <c:crossAx val="123714176"/>
        <c:crosses val="autoZero"/>
        <c:crossBetween val="between"/>
      </c:valAx>
    </c:plotArea>
    <c:plotVisOnly val="1"/>
    <c:dispBlanksAs val="gap"/>
    <c:showDLblsOverMax val="0"/>
  </c:chart>
  <c:printSettings>
    <c:headerFooter/>
    <c:pageMargins b="0.75000000000000155" l="0.70000000000000062" r="0.70000000000000062" t="0.750000000000001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fr-FR" sz="1400"/>
              <a:t>Generation</a:t>
            </a:r>
            <a:r>
              <a:rPr lang="fr-FR" sz="1400" baseline="0"/>
              <a:t> shares (% of demand)</a:t>
            </a:r>
            <a:endParaRPr lang="fr-FR" sz="1400"/>
          </a:p>
        </c:rich>
      </c:tx>
      <c:layout>
        <c:manualLayout>
          <c:xMode val="edge"/>
          <c:yMode val="edge"/>
          <c:x val="0.1508809324286344"/>
          <c:y val="4.4692737430167733E-3"/>
        </c:manualLayout>
      </c:layout>
      <c:overlay val="0"/>
    </c:title>
    <c:autoTitleDeleted val="0"/>
    <c:plotArea>
      <c:layout>
        <c:manualLayout>
          <c:layoutTarget val="inner"/>
          <c:xMode val="edge"/>
          <c:yMode val="edge"/>
          <c:x val="7.064370847635526E-2"/>
          <c:y val="9.5458790542748445E-2"/>
          <c:w val="0.68074647573599434"/>
          <c:h val="0.40347156605424411"/>
        </c:manualLayout>
      </c:layout>
      <c:barChart>
        <c:barDir val="col"/>
        <c:grouping val="stacked"/>
        <c:varyColors val="0"/>
        <c:ser>
          <c:idx val="0"/>
          <c:order val="0"/>
          <c:tx>
            <c:strRef>
              <c:f>TempSheetForGraphs!$L$32</c:f>
              <c:strCache>
                <c:ptCount val="1"/>
                <c:pt idx="0">
                  <c:v>Wind</c:v>
                </c:pt>
              </c:strCache>
            </c:strRef>
          </c:tx>
          <c:spPr>
            <a:solidFill>
              <a:srgbClr val="558ED5"/>
            </a:solidFill>
          </c:spPr>
          <c:invertIfNegative val="0"/>
          <c:cat>
            <c:multiLvlStrRef>
              <c:f>TempSheetForGraphs!$J$33:$K$47</c:f>
              <c:multiLvlStrCache>
                <c:ptCount val="15"/>
                <c:lvl>
                  <c:pt idx="0">
                    <c:v>2014</c:v>
                  </c:pt>
                  <c:pt idx="1">
                    <c:v>Vision 1</c:v>
                  </c:pt>
                  <c:pt idx="2">
                    <c:v>Vision 2</c:v>
                  </c:pt>
                  <c:pt idx="3">
                    <c:v>Vision 3</c:v>
                  </c:pt>
                  <c:pt idx="4">
                    <c:v>Vision 4</c:v>
                  </c:pt>
                  <c:pt idx="5">
                    <c:v>Large Scale RES </c:v>
                  </c:pt>
                  <c:pt idx="6">
                    <c:v>100% RES </c:v>
                  </c:pt>
                  <c:pt idx="7">
                    <c:v>Big &amp; market </c:v>
                  </c:pt>
                  <c:pt idx="8">
                    <c:v>Fossil &amp; nuclear </c:v>
                  </c:pt>
                  <c:pt idx="9">
                    <c:v>Small &amp; local </c:v>
                  </c:pt>
                  <c:pt idx="10">
                    <c:v>Large Scale RES </c:v>
                  </c:pt>
                  <c:pt idx="11">
                    <c:v>100% RES </c:v>
                  </c:pt>
                  <c:pt idx="12">
                    <c:v>Big &amp; market </c:v>
                  </c:pt>
                  <c:pt idx="13">
                    <c:v>Fossil &amp; nuclear </c:v>
                  </c:pt>
                  <c:pt idx="14">
                    <c:v>Small &amp; local </c:v>
                  </c:pt>
                </c:lvl>
                <c:lvl>
                  <c:pt idx="0">
                    <c:v>2014</c:v>
                  </c:pt>
                  <c:pt idx="1">
                    <c:v>2030</c:v>
                  </c:pt>
                  <c:pt idx="5">
                    <c:v>2040</c:v>
                  </c:pt>
                  <c:pt idx="10">
                    <c:v>2050</c:v>
                  </c:pt>
                </c:lvl>
              </c:multiLvlStrCache>
            </c:multiLvlStrRef>
          </c:cat>
          <c:val>
            <c:numRef>
              <c:f>TempSheetForGraphs!$L$33:$L$47</c:f>
              <c:numCache>
                <c:formatCode>0%</c:formatCode>
                <c:ptCount val="15"/>
                <c:pt idx="0">
                  <c:v>7.528445085617512E-2</c:v>
                </c:pt>
                <c:pt idx="1">
                  <c:v>0.15372233377456937</c:v>
                </c:pt>
                <c:pt idx="2">
                  <c:v>0.16937279586431936</c:v>
                </c:pt>
                <c:pt idx="3">
                  <c:v>0.24165234549412115</c:v>
                </c:pt>
                <c:pt idx="4">
                  <c:v>0.24824105090134124</c:v>
                </c:pt>
                <c:pt idx="5">
                  <c:v>0.27957026476307123</c:v>
                </c:pt>
                <c:pt idx="6">
                  <c:v>0.40248661447702505</c:v>
                </c:pt>
                <c:pt idx="7">
                  <c:v>0.25437726104327762</c:v>
                </c:pt>
                <c:pt idx="8">
                  <c:v>0.17085001759043889</c:v>
                </c:pt>
                <c:pt idx="9">
                  <c:v>0.226595733891402</c:v>
                </c:pt>
                <c:pt idx="10">
                  <c:v>0.40109941087191053</c:v>
                </c:pt>
                <c:pt idx="11">
                  <c:v>0.52331999550294228</c:v>
                </c:pt>
                <c:pt idx="12">
                  <c:v>0.32388310650918012</c:v>
                </c:pt>
                <c:pt idx="13">
                  <c:v>0.17298972413329455</c:v>
                </c:pt>
                <c:pt idx="14">
                  <c:v>0.2826230764200453</c:v>
                </c:pt>
              </c:numCache>
            </c:numRef>
          </c:val>
        </c:ser>
        <c:ser>
          <c:idx val="1"/>
          <c:order val="1"/>
          <c:tx>
            <c:strRef>
              <c:f>TempSheetForGraphs!$M$32</c:f>
              <c:strCache>
                <c:ptCount val="1"/>
                <c:pt idx="0">
                  <c:v>Solar</c:v>
                </c:pt>
              </c:strCache>
            </c:strRef>
          </c:tx>
          <c:spPr>
            <a:solidFill>
              <a:srgbClr val="FFC000"/>
            </a:solidFill>
          </c:spPr>
          <c:invertIfNegative val="0"/>
          <c:cat>
            <c:multiLvlStrRef>
              <c:f>TempSheetForGraphs!$J$33:$K$47</c:f>
              <c:multiLvlStrCache>
                <c:ptCount val="15"/>
                <c:lvl>
                  <c:pt idx="0">
                    <c:v>2014</c:v>
                  </c:pt>
                  <c:pt idx="1">
                    <c:v>Vision 1</c:v>
                  </c:pt>
                  <c:pt idx="2">
                    <c:v>Vision 2</c:v>
                  </c:pt>
                  <c:pt idx="3">
                    <c:v>Vision 3</c:v>
                  </c:pt>
                  <c:pt idx="4">
                    <c:v>Vision 4</c:v>
                  </c:pt>
                  <c:pt idx="5">
                    <c:v>Large Scale RES </c:v>
                  </c:pt>
                  <c:pt idx="6">
                    <c:v>100% RES </c:v>
                  </c:pt>
                  <c:pt idx="7">
                    <c:v>Big &amp; market </c:v>
                  </c:pt>
                  <c:pt idx="8">
                    <c:v>Fossil &amp; nuclear </c:v>
                  </c:pt>
                  <c:pt idx="9">
                    <c:v>Small &amp; local </c:v>
                  </c:pt>
                  <c:pt idx="10">
                    <c:v>Large Scale RES </c:v>
                  </c:pt>
                  <c:pt idx="11">
                    <c:v>100% RES </c:v>
                  </c:pt>
                  <c:pt idx="12">
                    <c:v>Big &amp; market </c:v>
                  </c:pt>
                  <c:pt idx="13">
                    <c:v>Fossil &amp; nuclear </c:v>
                  </c:pt>
                  <c:pt idx="14">
                    <c:v>Small &amp; local </c:v>
                  </c:pt>
                </c:lvl>
                <c:lvl>
                  <c:pt idx="0">
                    <c:v>2014</c:v>
                  </c:pt>
                  <c:pt idx="1">
                    <c:v>2030</c:v>
                  </c:pt>
                  <c:pt idx="5">
                    <c:v>2040</c:v>
                  </c:pt>
                  <c:pt idx="10">
                    <c:v>2050</c:v>
                  </c:pt>
                </c:lvl>
              </c:multiLvlStrCache>
            </c:multiLvlStrRef>
          </c:cat>
          <c:val>
            <c:numRef>
              <c:f>TempSheetForGraphs!$M$33:$M$47</c:f>
              <c:numCache>
                <c:formatCode>0%</c:formatCode>
                <c:ptCount val="15"/>
                <c:pt idx="0">
                  <c:v>2.854293420309853E-2</c:v>
                </c:pt>
                <c:pt idx="1">
                  <c:v>5.7879084985022394E-2</c:v>
                </c:pt>
                <c:pt idx="2">
                  <c:v>6.508986413081945E-2</c:v>
                </c:pt>
                <c:pt idx="3">
                  <c:v>8.8195264827355263E-2</c:v>
                </c:pt>
                <c:pt idx="4">
                  <c:v>9.3860535145132595E-2</c:v>
                </c:pt>
                <c:pt idx="5">
                  <c:v>7.3540193594355915E-2</c:v>
                </c:pt>
                <c:pt idx="6">
                  <c:v>0.1522359597072494</c:v>
                </c:pt>
                <c:pt idx="7">
                  <c:v>7.3708597432634942E-2</c:v>
                </c:pt>
                <c:pt idx="8">
                  <c:v>5.2390932818345982E-2</c:v>
                </c:pt>
                <c:pt idx="9">
                  <c:v>0.13987268750094231</c:v>
                </c:pt>
                <c:pt idx="10">
                  <c:v>6.7327683834623842E-2</c:v>
                </c:pt>
                <c:pt idx="11">
                  <c:v>0.20857546255577616</c:v>
                </c:pt>
                <c:pt idx="12">
                  <c:v>9.128488953744314E-2</c:v>
                </c:pt>
                <c:pt idx="13">
                  <c:v>5.3513146328993323E-2</c:v>
                </c:pt>
                <c:pt idx="14">
                  <c:v>0.22637374227283663</c:v>
                </c:pt>
              </c:numCache>
            </c:numRef>
          </c:val>
        </c:ser>
        <c:ser>
          <c:idx val="2"/>
          <c:order val="2"/>
          <c:tx>
            <c:strRef>
              <c:f>TempSheetForGraphs!$N$32</c:f>
              <c:strCache>
                <c:ptCount val="1"/>
                <c:pt idx="0">
                  <c:v>Fossil</c:v>
                </c:pt>
              </c:strCache>
            </c:strRef>
          </c:tx>
          <c:spPr>
            <a:solidFill>
              <a:srgbClr val="948A54"/>
            </a:solidFill>
          </c:spPr>
          <c:invertIfNegative val="0"/>
          <c:cat>
            <c:multiLvlStrRef>
              <c:f>TempSheetForGraphs!$J$33:$K$47</c:f>
              <c:multiLvlStrCache>
                <c:ptCount val="15"/>
                <c:lvl>
                  <c:pt idx="0">
                    <c:v>2014</c:v>
                  </c:pt>
                  <c:pt idx="1">
                    <c:v>Vision 1</c:v>
                  </c:pt>
                  <c:pt idx="2">
                    <c:v>Vision 2</c:v>
                  </c:pt>
                  <c:pt idx="3">
                    <c:v>Vision 3</c:v>
                  </c:pt>
                  <c:pt idx="4">
                    <c:v>Vision 4</c:v>
                  </c:pt>
                  <c:pt idx="5">
                    <c:v>Large Scale RES </c:v>
                  </c:pt>
                  <c:pt idx="6">
                    <c:v>100% RES </c:v>
                  </c:pt>
                  <c:pt idx="7">
                    <c:v>Big &amp; market </c:v>
                  </c:pt>
                  <c:pt idx="8">
                    <c:v>Fossil &amp; nuclear </c:v>
                  </c:pt>
                  <c:pt idx="9">
                    <c:v>Small &amp; local </c:v>
                  </c:pt>
                  <c:pt idx="10">
                    <c:v>Large Scale RES </c:v>
                  </c:pt>
                  <c:pt idx="11">
                    <c:v>100% RES </c:v>
                  </c:pt>
                  <c:pt idx="12">
                    <c:v>Big &amp; market </c:v>
                  </c:pt>
                  <c:pt idx="13">
                    <c:v>Fossil &amp; nuclear </c:v>
                  </c:pt>
                  <c:pt idx="14">
                    <c:v>Small &amp; local </c:v>
                  </c:pt>
                </c:lvl>
                <c:lvl>
                  <c:pt idx="0">
                    <c:v>2014</c:v>
                  </c:pt>
                  <c:pt idx="1">
                    <c:v>2030</c:v>
                  </c:pt>
                  <c:pt idx="5">
                    <c:v>2040</c:v>
                  </c:pt>
                  <c:pt idx="10">
                    <c:v>2050</c:v>
                  </c:pt>
                </c:lvl>
              </c:multiLvlStrCache>
            </c:multiLvlStrRef>
          </c:cat>
          <c:val>
            <c:numRef>
              <c:f>TempSheetForGraphs!$N$33:$N$47</c:f>
              <c:numCache>
                <c:formatCode>0%</c:formatCode>
                <c:ptCount val="15"/>
                <c:pt idx="0">
                  <c:v>0.41623282945493312</c:v>
                </c:pt>
                <c:pt idx="1">
                  <c:v>0.34381342530201103</c:v>
                </c:pt>
                <c:pt idx="2">
                  <c:v>0.30165813349220028</c:v>
                </c:pt>
                <c:pt idx="3">
                  <c:v>0.25623087280473283</c:v>
                </c:pt>
                <c:pt idx="4">
                  <c:v>0.26312800751726995</c:v>
                </c:pt>
                <c:pt idx="5">
                  <c:v>0.12101040545192371</c:v>
                </c:pt>
                <c:pt idx="6">
                  <c:v>5.1794512334117769E-2</c:v>
                </c:pt>
                <c:pt idx="7">
                  <c:v>0.24237165246914427</c:v>
                </c:pt>
                <c:pt idx="8">
                  <c:v>0.32342630785677184</c:v>
                </c:pt>
                <c:pt idx="9">
                  <c:v>0.13094344319803947</c:v>
                </c:pt>
                <c:pt idx="10">
                  <c:v>5.9122606843593654E-2</c:v>
                </c:pt>
                <c:pt idx="11">
                  <c:v>3.0620379539202918E-3</c:v>
                </c:pt>
                <c:pt idx="12">
                  <c:v>0.18743589938478</c:v>
                </c:pt>
                <c:pt idx="13">
                  <c:v>0.32842226479920267</c:v>
                </c:pt>
                <c:pt idx="14">
                  <c:v>4.2487212681474783E-2</c:v>
                </c:pt>
              </c:numCache>
            </c:numRef>
          </c:val>
        </c:ser>
        <c:ser>
          <c:idx val="3"/>
          <c:order val="3"/>
          <c:tx>
            <c:strRef>
              <c:f>TempSheetForGraphs!$O$32</c:f>
              <c:strCache>
                <c:ptCount val="1"/>
                <c:pt idx="0">
                  <c:v>Nuclear</c:v>
                </c:pt>
              </c:strCache>
            </c:strRef>
          </c:tx>
          <c:spPr>
            <a:solidFill>
              <a:srgbClr val="E46C0A"/>
            </a:solidFill>
          </c:spPr>
          <c:invertIfNegative val="0"/>
          <c:cat>
            <c:multiLvlStrRef>
              <c:f>TempSheetForGraphs!$J$33:$K$47</c:f>
              <c:multiLvlStrCache>
                <c:ptCount val="15"/>
                <c:lvl>
                  <c:pt idx="0">
                    <c:v>2014</c:v>
                  </c:pt>
                  <c:pt idx="1">
                    <c:v>Vision 1</c:v>
                  </c:pt>
                  <c:pt idx="2">
                    <c:v>Vision 2</c:v>
                  </c:pt>
                  <c:pt idx="3">
                    <c:v>Vision 3</c:v>
                  </c:pt>
                  <c:pt idx="4">
                    <c:v>Vision 4</c:v>
                  </c:pt>
                  <c:pt idx="5">
                    <c:v>Large Scale RES </c:v>
                  </c:pt>
                  <c:pt idx="6">
                    <c:v>100% RES </c:v>
                  </c:pt>
                  <c:pt idx="7">
                    <c:v>Big &amp; market </c:v>
                  </c:pt>
                  <c:pt idx="8">
                    <c:v>Fossil &amp; nuclear </c:v>
                  </c:pt>
                  <c:pt idx="9">
                    <c:v>Small &amp; local </c:v>
                  </c:pt>
                  <c:pt idx="10">
                    <c:v>Large Scale RES </c:v>
                  </c:pt>
                  <c:pt idx="11">
                    <c:v>100% RES </c:v>
                  </c:pt>
                  <c:pt idx="12">
                    <c:v>Big &amp; market </c:v>
                  </c:pt>
                  <c:pt idx="13">
                    <c:v>Fossil &amp; nuclear </c:v>
                  </c:pt>
                  <c:pt idx="14">
                    <c:v>Small &amp; local </c:v>
                  </c:pt>
                </c:lvl>
                <c:lvl>
                  <c:pt idx="0">
                    <c:v>2014</c:v>
                  </c:pt>
                  <c:pt idx="1">
                    <c:v>2030</c:v>
                  </c:pt>
                  <c:pt idx="5">
                    <c:v>2040</c:v>
                  </c:pt>
                  <c:pt idx="10">
                    <c:v>2050</c:v>
                  </c:pt>
                </c:lvl>
              </c:multiLvlStrCache>
            </c:multiLvlStrRef>
          </c:cat>
          <c:val>
            <c:numRef>
              <c:f>TempSheetForGraphs!$O$33:$O$47</c:f>
              <c:numCache>
                <c:formatCode>0%</c:formatCode>
                <c:ptCount val="15"/>
                <c:pt idx="0">
                  <c:v>0.26942858934955777</c:v>
                </c:pt>
                <c:pt idx="1">
                  <c:v>0.21338270843270174</c:v>
                </c:pt>
                <c:pt idx="2">
                  <c:v>0.22541826811144819</c:v>
                </c:pt>
                <c:pt idx="3">
                  <c:v>0.15736420272734036</c:v>
                </c:pt>
                <c:pt idx="4">
                  <c:v>0.14815385490260857</c:v>
                </c:pt>
                <c:pt idx="5">
                  <c:v>0.18336364894172949</c:v>
                </c:pt>
                <c:pt idx="6">
                  <c:v>5.4050669315075607E-2</c:v>
                </c:pt>
                <c:pt idx="7">
                  <c:v>0.20250471941812606</c:v>
                </c:pt>
                <c:pt idx="8">
                  <c:v>0.23994213295591593</c:v>
                </c:pt>
                <c:pt idx="9">
                  <c:v>0.1687569097488982</c:v>
                </c:pt>
                <c:pt idx="10">
                  <c:v>0.19826771614058675</c:v>
                </c:pt>
                <c:pt idx="11">
                  <c:v>0</c:v>
                </c:pt>
                <c:pt idx="12">
                  <c:v>0.18733505328205002</c:v>
                </c:pt>
                <c:pt idx="13">
                  <c:v>0.25443595081618997</c:v>
                </c:pt>
                <c:pt idx="14">
                  <c:v>9.8294110163598972E-2</c:v>
                </c:pt>
              </c:numCache>
            </c:numRef>
          </c:val>
        </c:ser>
        <c:ser>
          <c:idx val="4"/>
          <c:order val="4"/>
          <c:tx>
            <c:strRef>
              <c:f>TempSheetForGraphs!$P$32</c:f>
              <c:strCache>
                <c:ptCount val="1"/>
                <c:pt idx="0">
                  <c:v> Biomass &amp; other RES</c:v>
                </c:pt>
              </c:strCache>
            </c:strRef>
          </c:tx>
          <c:spPr>
            <a:solidFill>
              <a:srgbClr val="97B852"/>
            </a:solidFill>
          </c:spPr>
          <c:invertIfNegative val="0"/>
          <c:cat>
            <c:multiLvlStrRef>
              <c:f>TempSheetForGraphs!$J$33:$K$47</c:f>
              <c:multiLvlStrCache>
                <c:ptCount val="15"/>
                <c:lvl>
                  <c:pt idx="0">
                    <c:v>2014</c:v>
                  </c:pt>
                  <c:pt idx="1">
                    <c:v>Vision 1</c:v>
                  </c:pt>
                  <c:pt idx="2">
                    <c:v>Vision 2</c:v>
                  </c:pt>
                  <c:pt idx="3">
                    <c:v>Vision 3</c:v>
                  </c:pt>
                  <c:pt idx="4">
                    <c:v>Vision 4</c:v>
                  </c:pt>
                  <c:pt idx="5">
                    <c:v>Large Scale RES </c:v>
                  </c:pt>
                  <c:pt idx="6">
                    <c:v>100% RES </c:v>
                  </c:pt>
                  <c:pt idx="7">
                    <c:v>Big &amp; market </c:v>
                  </c:pt>
                  <c:pt idx="8">
                    <c:v>Fossil &amp; nuclear </c:v>
                  </c:pt>
                  <c:pt idx="9">
                    <c:v>Small &amp; local </c:v>
                  </c:pt>
                  <c:pt idx="10">
                    <c:v>Large Scale RES </c:v>
                  </c:pt>
                  <c:pt idx="11">
                    <c:v>100% RES </c:v>
                  </c:pt>
                  <c:pt idx="12">
                    <c:v>Big &amp; market </c:v>
                  </c:pt>
                  <c:pt idx="13">
                    <c:v>Fossil &amp; nuclear </c:v>
                  </c:pt>
                  <c:pt idx="14">
                    <c:v>Small &amp; local </c:v>
                  </c:pt>
                </c:lvl>
                <c:lvl>
                  <c:pt idx="0">
                    <c:v>2014</c:v>
                  </c:pt>
                  <c:pt idx="1">
                    <c:v>2030</c:v>
                  </c:pt>
                  <c:pt idx="5">
                    <c:v>2040</c:v>
                  </c:pt>
                  <c:pt idx="10">
                    <c:v>2050</c:v>
                  </c:pt>
                </c:lvl>
              </c:multiLvlStrCache>
            </c:multiLvlStrRef>
          </c:cat>
          <c:val>
            <c:numRef>
              <c:f>TempSheetForGraphs!$P$33:$P$47</c:f>
              <c:numCache>
                <c:formatCode>0%</c:formatCode>
                <c:ptCount val="15"/>
                <c:pt idx="0">
                  <c:v>3.6894248259424195E-2</c:v>
                </c:pt>
                <c:pt idx="1">
                  <c:v>6.8461336919480753E-2</c:v>
                </c:pt>
                <c:pt idx="2">
                  <c:v>7.0196215324535211E-2</c:v>
                </c:pt>
                <c:pt idx="3">
                  <c:v>9.4504332396934065E-2</c:v>
                </c:pt>
                <c:pt idx="4">
                  <c:v>9.3842933468369791E-2</c:v>
                </c:pt>
                <c:pt idx="5">
                  <c:v>7.0327353159642489E-2</c:v>
                </c:pt>
                <c:pt idx="6">
                  <c:v>0.16290867685717858</c:v>
                </c:pt>
                <c:pt idx="7">
                  <c:v>8.4530102522673192E-2</c:v>
                </c:pt>
                <c:pt idx="8">
                  <c:v>7.8975206221232705E-2</c:v>
                </c:pt>
                <c:pt idx="9">
                  <c:v>0.16596440343550384</c:v>
                </c:pt>
                <c:pt idx="10">
                  <c:v>5.7449246816621766E-2</c:v>
                </c:pt>
                <c:pt idx="11">
                  <c:v>0.10617523657682895</c:v>
                </c:pt>
                <c:pt idx="12">
                  <c:v>7.7819335332984879E-2</c:v>
                </c:pt>
                <c:pt idx="13">
                  <c:v>6.8571662537135786E-2</c:v>
                </c:pt>
                <c:pt idx="14">
                  <c:v>0.18620811772988605</c:v>
                </c:pt>
              </c:numCache>
            </c:numRef>
          </c:val>
        </c:ser>
        <c:ser>
          <c:idx val="5"/>
          <c:order val="5"/>
          <c:tx>
            <c:strRef>
              <c:f>TempSheetForGraphs!$Q$32</c:f>
              <c:strCache>
                <c:ptCount val="1"/>
                <c:pt idx="0">
                  <c:v>Hydro</c:v>
                </c:pt>
              </c:strCache>
            </c:strRef>
          </c:tx>
          <c:spPr>
            <a:solidFill>
              <a:srgbClr val="1F497D"/>
            </a:solidFill>
          </c:spPr>
          <c:invertIfNegative val="0"/>
          <c:cat>
            <c:multiLvlStrRef>
              <c:f>TempSheetForGraphs!$J$33:$K$47</c:f>
              <c:multiLvlStrCache>
                <c:ptCount val="15"/>
                <c:lvl>
                  <c:pt idx="0">
                    <c:v>2014</c:v>
                  </c:pt>
                  <c:pt idx="1">
                    <c:v>Vision 1</c:v>
                  </c:pt>
                  <c:pt idx="2">
                    <c:v>Vision 2</c:v>
                  </c:pt>
                  <c:pt idx="3">
                    <c:v>Vision 3</c:v>
                  </c:pt>
                  <c:pt idx="4">
                    <c:v>Vision 4</c:v>
                  </c:pt>
                  <c:pt idx="5">
                    <c:v>Large Scale RES </c:v>
                  </c:pt>
                  <c:pt idx="6">
                    <c:v>100% RES </c:v>
                  </c:pt>
                  <c:pt idx="7">
                    <c:v>Big &amp; market </c:v>
                  </c:pt>
                  <c:pt idx="8">
                    <c:v>Fossil &amp; nuclear </c:v>
                  </c:pt>
                  <c:pt idx="9">
                    <c:v>Small &amp; local </c:v>
                  </c:pt>
                  <c:pt idx="10">
                    <c:v>Large Scale RES </c:v>
                  </c:pt>
                  <c:pt idx="11">
                    <c:v>100% RES </c:v>
                  </c:pt>
                  <c:pt idx="12">
                    <c:v>Big &amp; market </c:v>
                  </c:pt>
                  <c:pt idx="13">
                    <c:v>Fossil &amp; nuclear </c:v>
                  </c:pt>
                  <c:pt idx="14">
                    <c:v>Small &amp; local </c:v>
                  </c:pt>
                </c:lvl>
                <c:lvl>
                  <c:pt idx="0">
                    <c:v>2014</c:v>
                  </c:pt>
                  <c:pt idx="1">
                    <c:v>2030</c:v>
                  </c:pt>
                  <c:pt idx="5">
                    <c:v>2040</c:v>
                  </c:pt>
                  <c:pt idx="10">
                    <c:v>2050</c:v>
                  </c:pt>
                </c:lvl>
              </c:multiLvlStrCache>
            </c:multiLvlStrRef>
          </c:cat>
          <c:val>
            <c:numRef>
              <c:f>TempSheetForGraphs!$Q$33:$Q$47</c:f>
              <c:numCache>
                <c:formatCode>0%</c:formatCode>
                <c:ptCount val="15"/>
                <c:pt idx="0">
                  <c:v>0.18542934203098541</c:v>
                </c:pt>
                <c:pt idx="1">
                  <c:v>0.16056695644934915</c:v>
                </c:pt>
                <c:pt idx="2">
                  <c:v>0.17024172491904802</c:v>
                </c:pt>
                <c:pt idx="3">
                  <c:v>0.17051196932207172</c:v>
                </c:pt>
                <c:pt idx="4">
                  <c:v>0.15772672990633199</c:v>
                </c:pt>
                <c:pt idx="5">
                  <c:v>0.17232899037150828</c:v>
                </c:pt>
                <c:pt idx="6">
                  <c:v>0.19199852161522019</c:v>
                </c:pt>
                <c:pt idx="7">
                  <c:v>0.13849516540390538</c:v>
                </c:pt>
                <c:pt idx="8">
                  <c:v>0.13450377182352799</c:v>
                </c:pt>
                <c:pt idx="9">
                  <c:v>0.16888007990589918</c:v>
                </c:pt>
                <c:pt idx="10">
                  <c:v>0.16401460083860389</c:v>
                </c:pt>
                <c:pt idx="11">
                  <c:v>0.20812892252423656</c:v>
                </c:pt>
                <c:pt idx="12">
                  <c:v>0.12889992381646861</c:v>
                </c:pt>
                <c:pt idx="13">
                  <c:v>0.12132202482757103</c:v>
                </c:pt>
                <c:pt idx="14">
                  <c:v>0.18034487089812787</c:v>
                </c:pt>
              </c:numCache>
            </c:numRef>
          </c:val>
        </c:ser>
        <c:dLbls>
          <c:showLegendKey val="0"/>
          <c:showVal val="0"/>
          <c:showCatName val="0"/>
          <c:showSerName val="0"/>
          <c:showPercent val="0"/>
          <c:showBubbleSize val="0"/>
        </c:dLbls>
        <c:gapWidth val="150"/>
        <c:overlap val="100"/>
        <c:axId val="125930112"/>
        <c:axId val="125940096"/>
        <c:extLst>
          <c:ext xmlns:c15="http://schemas.microsoft.com/office/drawing/2012/chart" uri="{02D57815-91ED-43cb-92C2-25804820EDAC}">
            <c15:filteredBarSeries>
              <c15:ser>
                <c:idx val="6"/>
                <c:order val="6"/>
                <c:tx>
                  <c:v>Other</c:v>
                </c:tx>
                <c:spPr>
                  <a:solidFill>
                    <a:schemeClr val="bg2">
                      <a:lumMod val="25000"/>
                    </a:schemeClr>
                  </a:solidFill>
                </c:spPr>
                <c:invertIfNegative val="0"/>
                <c:val>
                  <c:numRef>
                    <c:extLst>
                      <c:ext uri="{02D57815-91ED-43cb-92C2-25804820EDAC}">
                        <c15:formulaRef>
                          <c15:sqref>TempSheetForGraphs!$R$33:$R$47</c15:sqref>
                        </c15:formulaRef>
                      </c:ext>
                    </c:extLst>
                    <c:numCache>
                      <c:formatCode>0%</c:formatCode>
                      <c:ptCount val="15"/>
                    </c:numCache>
                  </c:numRef>
                </c:val>
              </c15:ser>
            </c15:filteredBarSeries>
          </c:ext>
        </c:extLst>
      </c:barChart>
      <c:catAx>
        <c:axId val="125930112"/>
        <c:scaling>
          <c:orientation val="minMax"/>
        </c:scaling>
        <c:delete val="0"/>
        <c:axPos val="b"/>
        <c:numFmt formatCode="General" sourceLinked="0"/>
        <c:majorTickMark val="out"/>
        <c:minorTickMark val="none"/>
        <c:tickLblPos val="nextTo"/>
        <c:txPr>
          <a:bodyPr/>
          <a:lstStyle/>
          <a:p>
            <a:pPr>
              <a:defRPr sz="1000"/>
            </a:pPr>
            <a:endParaRPr lang="de-DE"/>
          </a:p>
        </c:txPr>
        <c:crossAx val="125940096"/>
        <c:crosses val="autoZero"/>
        <c:auto val="1"/>
        <c:lblAlgn val="ctr"/>
        <c:lblOffset val="100"/>
        <c:noMultiLvlLbl val="0"/>
      </c:catAx>
      <c:valAx>
        <c:axId val="125940096"/>
        <c:scaling>
          <c:orientation val="minMax"/>
        </c:scaling>
        <c:delete val="0"/>
        <c:axPos val="l"/>
        <c:majorGridlines/>
        <c:numFmt formatCode="0%" sourceLinked="1"/>
        <c:majorTickMark val="out"/>
        <c:minorTickMark val="none"/>
        <c:tickLblPos val="nextTo"/>
        <c:crossAx val="125930112"/>
        <c:crosses val="autoZero"/>
        <c:crossBetween val="between"/>
      </c:valAx>
    </c:plotArea>
    <c:legend>
      <c:legendPos val="r"/>
      <c:layout>
        <c:manualLayout>
          <c:xMode val="edge"/>
          <c:yMode val="edge"/>
          <c:x val="0.8008496884036056"/>
          <c:y val="8.9385474860335198E-2"/>
          <c:w val="0.19580060831729151"/>
          <c:h val="0.78994413407821229"/>
        </c:manualLayout>
      </c:layout>
      <c:overlay val="0"/>
    </c:legend>
    <c:plotVisOnly val="1"/>
    <c:dispBlanksAs val="gap"/>
    <c:showDLblsOverMax val="0"/>
  </c:chart>
  <c:printSettings>
    <c:headerFooter/>
    <c:pageMargins b="0.75000000000000155" l="0.70000000000000062" r="0.70000000000000062" t="0.75000000000000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400" baseline="0"/>
              <a:t>2014 and 2050 load (GW)</a:t>
            </a:r>
            <a:endParaRPr lang="fr-FR" sz="1400"/>
          </a:p>
        </c:rich>
      </c:tx>
      <c:layout>
        <c:manualLayout>
          <c:xMode val="edge"/>
          <c:yMode val="edge"/>
          <c:x val="0.12922652581274663"/>
          <c:y val="1.5138024925953153E-4"/>
        </c:manualLayout>
      </c:layout>
      <c:overlay val="1"/>
    </c:title>
    <c:autoTitleDeleted val="0"/>
    <c:plotArea>
      <c:layout>
        <c:manualLayout>
          <c:layoutTarget val="inner"/>
          <c:xMode val="edge"/>
          <c:yMode val="edge"/>
          <c:x val="0.21205008330692976"/>
          <c:y val="0.22310610361181327"/>
          <c:w val="0.71267192157724912"/>
          <c:h val="0.61589552372586664"/>
        </c:manualLayout>
      </c:layout>
      <c:lineChart>
        <c:grouping val="standard"/>
        <c:varyColors val="0"/>
        <c:ser>
          <c:idx val="0"/>
          <c:order val="0"/>
          <c:tx>
            <c:strRef>
              <c:f>TempSheetForGraphs!$A$51</c:f>
              <c:strCache>
                <c:ptCount val="1"/>
                <c:pt idx="0">
                  <c:v>2014</c:v>
                </c:pt>
              </c:strCache>
            </c:strRef>
          </c:tx>
          <c:spPr>
            <a:ln>
              <a:noFill/>
            </a:ln>
          </c:spPr>
          <c:marker>
            <c:symbol val="diamond"/>
            <c:size val="10"/>
            <c:spPr>
              <a:solidFill>
                <a:schemeClr val="tx1"/>
              </a:solidFill>
              <a:ln>
                <a:noFill/>
              </a:ln>
            </c:spPr>
          </c:marker>
          <c:cat>
            <c:strRef>
              <c:f>TempSheetForGraphs!$B$49:$C$50</c:f>
              <c:strCache>
                <c:ptCount val="2"/>
                <c:pt idx="0">
                  <c:v>Minimal</c:v>
                </c:pt>
                <c:pt idx="1">
                  <c:v>Maximal</c:v>
                </c:pt>
              </c:strCache>
            </c:strRef>
          </c:cat>
          <c:val>
            <c:numRef>
              <c:f>TempSheetForGraphs!$B$51:$C$51</c:f>
              <c:numCache>
                <c:formatCode>General</c:formatCode>
                <c:ptCount val="2"/>
                <c:pt idx="0">
                  <c:v>228758</c:v>
                </c:pt>
                <c:pt idx="1">
                  <c:v>518894</c:v>
                </c:pt>
              </c:numCache>
            </c:numRef>
          </c:val>
          <c:smooth val="0"/>
        </c:ser>
        <c:ser>
          <c:idx val="1"/>
          <c:order val="1"/>
          <c:tx>
            <c:strRef>
              <c:f>TempSheetForGraphs!$A$52</c:f>
              <c:strCache>
                <c:ptCount val="1"/>
                <c:pt idx="0">
                  <c:v>Large Scale RES 2050</c:v>
                </c:pt>
              </c:strCache>
            </c:strRef>
          </c:tx>
          <c:spPr>
            <a:ln>
              <a:noFill/>
            </a:ln>
          </c:spPr>
          <c:marker>
            <c:symbol val="diamond"/>
            <c:size val="10"/>
            <c:spPr>
              <a:solidFill>
                <a:srgbClr val="92D050"/>
              </a:solidFill>
              <a:ln>
                <a:noFill/>
              </a:ln>
            </c:spPr>
          </c:marker>
          <c:cat>
            <c:strRef>
              <c:f>TempSheetForGraphs!$B$49:$C$50</c:f>
              <c:strCache>
                <c:ptCount val="2"/>
                <c:pt idx="0">
                  <c:v>Minimal</c:v>
                </c:pt>
                <c:pt idx="1">
                  <c:v>Maximal</c:v>
                </c:pt>
              </c:strCache>
            </c:strRef>
          </c:cat>
          <c:val>
            <c:numRef>
              <c:f>TempSheetForGraphs!$B$52:$C$52</c:f>
              <c:numCache>
                <c:formatCode>General</c:formatCode>
                <c:ptCount val="2"/>
                <c:pt idx="0">
                  <c:v>384923</c:v>
                </c:pt>
                <c:pt idx="1">
                  <c:v>899823</c:v>
                </c:pt>
              </c:numCache>
            </c:numRef>
          </c:val>
          <c:smooth val="0"/>
        </c:ser>
        <c:ser>
          <c:idx val="2"/>
          <c:order val="2"/>
          <c:tx>
            <c:strRef>
              <c:f>TempSheetForGraphs!$A$53</c:f>
              <c:strCache>
                <c:ptCount val="1"/>
                <c:pt idx="0">
                  <c:v>100% RES 2050</c:v>
                </c:pt>
              </c:strCache>
            </c:strRef>
          </c:tx>
          <c:spPr>
            <a:ln>
              <a:noFill/>
            </a:ln>
          </c:spPr>
          <c:marker>
            <c:symbol val="diamond"/>
            <c:size val="10"/>
            <c:spPr>
              <a:solidFill>
                <a:srgbClr val="00B0F0"/>
              </a:solidFill>
              <a:ln>
                <a:noFill/>
              </a:ln>
            </c:spPr>
          </c:marker>
          <c:cat>
            <c:strRef>
              <c:f>TempSheetForGraphs!$B$49:$C$50</c:f>
              <c:strCache>
                <c:ptCount val="2"/>
                <c:pt idx="0">
                  <c:v>Minimal</c:v>
                </c:pt>
                <c:pt idx="1">
                  <c:v>Maximal</c:v>
                </c:pt>
              </c:strCache>
            </c:strRef>
          </c:cat>
          <c:val>
            <c:numRef>
              <c:f>TempSheetForGraphs!$B$53:$C$53</c:f>
              <c:numCache>
                <c:formatCode>General</c:formatCode>
                <c:ptCount val="2"/>
                <c:pt idx="0">
                  <c:v>324452</c:v>
                </c:pt>
                <c:pt idx="1">
                  <c:v>720101</c:v>
                </c:pt>
              </c:numCache>
            </c:numRef>
          </c:val>
          <c:smooth val="0"/>
        </c:ser>
        <c:ser>
          <c:idx val="3"/>
          <c:order val="3"/>
          <c:tx>
            <c:strRef>
              <c:f>TempSheetForGraphs!$A$54</c:f>
              <c:strCache>
                <c:ptCount val="1"/>
                <c:pt idx="0">
                  <c:v>Big &amp; market 2050</c:v>
                </c:pt>
              </c:strCache>
            </c:strRef>
          </c:tx>
          <c:spPr>
            <a:ln>
              <a:noFill/>
            </a:ln>
          </c:spPr>
          <c:marker>
            <c:symbol val="diamond"/>
            <c:size val="10"/>
            <c:spPr>
              <a:solidFill>
                <a:srgbClr val="FF0000"/>
              </a:solidFill>
              <a:ln>
                <a:noFill/>
              </a:ln>
            </c:spPr>
          </c:marker>
          <c:cat>
            <c:strRef>
              <c:f>TempSheetForGraphs!$B$49:$C$50</c:f>
              <c:strCache>
                <c:ptCount val="2"/>
                <c:pt idx="0">
                  <c:v>Minimal</c:v>
                </c:pt>
                <c:pt idx="1">
                  <c:v>Maximal</c:v>
                </c:pt>
              </c:strCache>
            </c:strRef>
          </c:cat>
          <c:val>
            <c:numRef>
              <c:f>TempSheetForGraphs!$B$54:$C$54</c:f>
              <c:numCache>
                <c:formatCode>General</c:formatCode>
                <c:ptCount val="2"/>
                <c:pt idx="0">
                  <c:v>327598</c:v>
                </c:pt>
                <c:pt idx="1">
                  <c:v>727766</c:v>
                </c:pt>
              </c:numCache>
            </c:numRef>
          </c:val>
          <c:smooth val="0"/>
        </c:ser>
        <c:ser>
          <c:idx val="4"/>
          <c:order val="4"/>
          <c:tx>
            <c:strRef>
              <c:f>TempSheetForGraphs!$A$55</c:f>
              <c:strCache>
                <c:ptCount val="1"/>
                <c:pt idx="0">
                  <c:v>Fossil &amp; nuclear 2050</c:v>
                </c:pt>
              </c:strCache>
            </c:strRef>
          </c:tx>
          <c:spPr>
            <a:ln>
              <a:noFill/>
            </a:ln>
          </c:spPr>
          <c:marker>
            <c:symbol val="diamond"/>
            <c:size val="10"/>
            <c:spPr>
              <a:solidFill>
                <a:srgbClr val="808000"/>
              </a:solidFill>
              <a:ln>
                <a:noFill/>
              </a:ln>
            </c:spPr>
          </c:marker>
          <c:cat>
            <c:strRef>
              <c:f>TempSheetForGraphs!$B$49:$C$50</c:f>
              <c:strCache>
                <c:ptCount val="2"/>
                <c:pt idx="0">
                  <c:v>Minimal</c:v>
                </c:pt>
                <c:pt idx="1">
                  <c:v>Maximal</c:v>
                </c:pt>
              </c:strCache>
            </c:strRef>
          </c:cat>
          <c:val>
            <c:numRef>
              <c:f>TempSheetForGraphs!$B$55:$C$55</c:f>
              <c:numCache>
                <c:formatCode>General</c:formatCode>
                <c:ptCount val="2"/>
                <c:pt idx="0">
                  <c:v>359416</c:v>
                </c:pt>
                <c:pt idx="1">
                  <c:v>809879</c:v>
                </c:pt>
              </c:numCache>
            </c:numRef>
          </c:val>
          <c:smooth val="0"/>
        </c:ser>
        <c:ser>
          <c:idx val="5"/>
          <c:order val="5"/>
          <c:tx>
            <c:strRef>
              <c:f>TempSheetForGraphs!$A$56</c:f>
              <c:strCache>
                <c:ptCount val="1"/>
                <c:pt idx="0">
                  <c:v>Small &amp; local 2050</c:v>
                </c:pt>
              </c:strCache>
            </c:strRef>
          </c:tx>
          <c:spPr>
            <a:ln>
              <a:noFill/>
            </a:ln>
          </c:spPr>
          <c:marker>
            <c:symbol val="diamond"/>
            <c:size val="10"/>
            <c:spPr>
              <a:solidFill>
                <a:srgbClr val="FFC000"/>
              </a:solidFill>
              <a:ln>
                <a:noFill/>
              </a:ln>
            </c:spPr>
          </c:marker>
          <c:cat>
            <c:strRef>
              <c:f>TempSheetForGraphs!$B$49:$C$50</c:f>
              <c:strCache>
                <c:ptCount val="2"/>
                <c:pt idx="0">
                  <c:v>Minimal</c:v>
                </c:pt>
                <c:pt idx="1">
                  <c:v>Maximal</c:v>
                </c:pt>
              </c:strCache>
            </c:strRef>
          </c:cat>
          <c:val>
            <c:numRef>
              <c:f>TempSheetForGraphs!$B$56:$C$56</c:f>
              <c:numCache>
                <c:formatCode>General</c:formatCode>
                <c:ptCount val="2"/>
                <c:pt idx="0">
                  <c:v>243891</c:v>
                </c:pt>
                <c:pt idx="1">
                  <c:v>536637</c:v>
                </c:pt>
              </c:numCache>
            </c:numRef>
          </c:val>
          <c:smooth val="0"/>
        </c:ser>
        <c:dLbls>
          <c:showLegendKey val="0"/>
          <c:showVal val="0"/>
          <c:showCatName val="0"/>
          <c:showSerName val="0"/>
          <c:showPercent val="0"/>
          <c:showBubbleSize val="0"/>
        </c:dLbls>
        <c:marker val="1"/>
        <c:smooth val="0"/>
        <c:axId val="125974016"/>
        <c:axId val="125975936"/>
      </c:lineChart>
      <c:catAx>
        <c:axId val="125974016"/>
        <c:scaling>
          <c:orientation val="minMax"/>
        </c:scaling>
        <c:delete val="0"/>
        <c:axPos val="b"/>
        <c:numFmt formatCode="General" sourceLinked="0"/>
        <c:majorTickMark val="out"/>
        <c:minorTickMark val="none"/>
        <c:tickLblPos val="nextTo"/>
        <c:spPr>
          <a:ln w="9525"/>
        </c:spPr>
        <c:crossAx val="125975936"/>
        <c:crosses val="autoZero"/>
        <c:auto val="1"/>
        <c:lblAlgn val="ctr"/>
        <c:lblOffset val="100"/>
        <c:tickMarkSkip val="4"/>
        <c:noMultiLvlLbl val="0"/>
      </c:catAx>
      <c:valAx>
        <c:axId val="125975936"/>
        <c:scaling>
          <c:orientation val="minMax"/>
        </c:scaling>
        <c:delete val="0"/>
        <c:axPos val="l"/>
        <c:majorGridlines/>
        <c:numFmt formatCode="General" sourceLinked="1"/>
        <c:majorTickMark val="out"/>
        <c:minorTickMark val="none"/>
        <c:tickLblPos val="nextTo"/>
        <c:crossAx val="125974016"/>
        <c:crosses val="autoZero"/>
        <c:crossBetween val="between"/>
        <c:dispUnits>
          <c:builtInUnit val="thousands"/>
        </c:dispUnits>
      </c:valAx>
    </c:plotArea>
    <c:plotVisOnly val="1"/>
    <c:dispBlanksAs val="gap"/>
    <c:showDLblsOverMax val="0"/>
  </c:chart>
  <c:printSettings>
    <c:headerFooter/>
    <c:pageMargins b="0.75000000000000178" l="0.70000000000000062" r="0.70000000000000062" t="0.750000000000001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100"/>
              <a:t>RES curtailement (TWh)</a:t>
            </a:r>
          </a:p>
        </c:rich>
      </c:tx>
      <c:layout>
        <c:manualLayout>
          <c:xMode val="edge"/>
          <c:yMode val="edge"/>
          <c:x val="0.21246484877139277"/>
          <c:y val="0"/>
        </c:manualLayout>
      </c:layout>
      <c:overlay val="0"/>
    </c:title>
    <c:autoTitleDeleted val="0"/>
    <c:plotArea>
      <c:layout>
        <c:manualLayout>
          <c:layoutTarget val="inner"/>
          <c:xMode val="edge"/>
          <c:yMode val="edge"/>
          <c:x val="0.13989086578624624"/>
          <c:y val="8.8166182542012472E-2"/>
          <c:w val="0.81044773466522102"/>
          <c:h val="0.37263237730275722"/>
        </c:manualLayout>
      </c:layout>
      <c:lineChart>
        <c:grouping val="standard"/>
        <c:varyColors val="0"/>
        <c:ser>
          <c:idx val="0"/>
          <c:order val="0"/>
          <c:tx>
            <c:strRef>
              <c:f>TempSheetForGraphs!$A$62</c:f>
              <c:strCache>
                <c:ptCount val="1"/>
                <c:pt idx="0">
                  <c:v>Large Scale RES</c:v>
                </c:pt>
              </c:strCache>
            </c:strRef>
          </c:tx>
          <c:spPr>
            <a:ln>
              <a:solidFill>
                <a:srgbClr val="92D050"/>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TempSheetForGraphs!$B$62:$D$62</c:f>
              <c:numCache>
                <c:formatCode>General</c:formatCode>
                <c:ptCount val="3"/>
              </c:numCache>
            </c:numRef>
          </c:val>
          <c:smooth val="0"/>
        </c:ser>
        <c:ser>
          <c:idx val="1"/>
          <c:order val="1"/>
          <c:tx>
            <c:strRef>
              <c:f>TempSheetForGraphs!$A$63</c:f>
              <c:strCache>
                <c:ptCount val="1"/>
                <c:pt idx="0">
                  <c:v>100% RES</c:v>
                </c:pt>
              </c:strCache>
            </c:strRef>
          </c:tx>
          <c:spPr>
            <a:ln>
              <a:solidFill>
                <a:srgbClr val="00B0F0"/>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TempSheetForGraphs!$B$63:$D$63</c:f>
              <c:numCache>
                <c:formatCode>General</c:formatCode>
                <c:ptCount val="3"/>
              </c:numCache>
            </c:numRef>
          </c:val>
          <c:smooth val="0"/>
        </c:ser>
        <c:ser>
          <c:idx val="2"/>
          <c:order val="2"/>
          <c:tx>
            <c:strRef>
              <c:f>TempSheetForGraphs!$A$64</c:f>
              <c:strCache>
                <c:ptCount val="1"/>
                <c:pt idx="0">
                  <c:v>Big &amp; market</c:v>
                </c:pt>
              </c:strCache>
            </c:strRef>
          </c:tx>
          <c:spPr>
            <a:ln>
              <a:solidFill>
                <a:srgbClr val="FF0000"/>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TempSheetForGraphs!$B$64:$D$64</c:f>
              <c:numCache>
                <c:formatCode>General</c:formatCode>
                <c:ptCount val="3"/>
              </c:numCache>
            </c:numRef>
          </c:val>
          <c:smooth val="0"/>
        </c:ser>
        <c:ser>
          <c:idx val="3"/>
          <c:order val="3"/>
          <c:tx>
            <c:strRef>
              <c:f>TempSheetForGraphs!$A$65</c:f>
              <c:strCache>
                <c:ptCount val="1"/>
                <c:pt idx="0">
                  <c:v>Fossil &amp; nuclear</c:v>
                </c:pt>
              </c:strCache>
            </c:strRef>
          </c:tx>
          <c:spPr>
            <a:ln>
              <a:solidFill>
                <a:srgbClr val="808000"/>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TempSheetForGraphs!$B$65:$D$65</c:f>
              <c:numCache>
                <c:formatCode>General</c:formatCode>
                <c:ptCount val="3"/>
              </c:numCache>
            </c:numRef>
          </c:val>
          <c:smooth val="0"/>
        </c:ser>
        <c:ser>
          <c:idx val="4"/>
          <c:order val="4"/>
          <c:tx>
            <c:strRef>
              <c:f>TempSheetForGraphs!$A$66</c:f>
              <c:strCache>
                <c:ptCount val="1"/>
                <c:pt idx="0">
                  <c:v>Small &amp; local</c:v>
                </c:pt>
              </c:strCache>
            </c:strRef>
          </c:tx>
          <c:spPr>
            <a:ln>
              <a:solidFill>
                <a:srgbClr val="FFC000"/>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TempSheetForGraphs!$B$66:$D$66</c:f>
              <c:numCache>
                <c:formatCode>General</c:formatCode>
                <c:ptCount val="3"/>
              </c:numCache>
            </c:numRef>
          </c:val>
          <c:smooth val="0"/>
        </c:ser>
        <c:ser>
          <c:idx val="5"/>
          <c:order val="5"/>
          <c:tx>
            <c:strRef>
              <c:f>TempSheetForGraphs!$A$67</c:f>
              <c:strCache>
                <c:ptCount val="1"/>
                <c:pt idx="0">
                  <c:v>Large Scale RES</c:v>
                </c:pt>
              </c:strCache>
            </c:strRef>
          </c:tx>
          <c:spPr>
            <a:ln>
              <a:solidFill>
                <a:srgbClr val="92D050"/>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TempSheetForGraphs!$B$67:$D$67</c:f>
              <c:numCache>
                <c:formatCode>0</c:formatCode>
                <c:ptCount val="3"/>
                <c:pt idx="0">
                  <c:v>456.34366699999998</c:v>
                </c:pt>
                <c:pt idx="1">
                  <c:v>49.209101000000004</c:v>
                </c:pt>
                <c:pt idx="2">
                  <c:v>16.171679000000001</c:v>
                </c:pt>
              </c:numCache>
            </c:numRef>
          </c:val>
          <c:smooth val="0"/>
        </c:ser>
        <c:ser>
          <c:idx val="6"/>
          <c:order val="6"/>
          <c:tx>
            <c:strRef>
              <c:f>TempSheetForGraphs!$A$68</c:f>
              <c:strCache>
                <c:ptCount val="1"/>
                <c:pt idx="0">
                  <c:v>100% RES</c:v>
                </c:pt>
              </c:strCache>
            </c:strRef>
          </c:tx>
          <c:spPr>
            <a:ln>
              <a:solidFill>
                <a:srgbClr val="00B0F0"/>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TempSheetForGraphs!$B$68:$D$68</c:f>
              <c:numCache>
                <c:formatCode>0</c:formatCode>
                <c:ptCount val="3"/>
                <c:pt idx="0">
                  <c:v>716.69718200000011</c:v>
                </c:pt>
                <c:pt idx="1">
                  <c:v>272.77624999999995</c:v>
                </c:pt>
                <c:pt idx="2">
                  <c:v>179.47525100000001</c:v>
                </c:pt>
              </c:numCache>
            </c:numRef>
          </c:val>
          <c:smooth val="0"/>
        </c:ser>
        <c:ser>
          <c:idx val="7"/>
          <c:order val="7"/>
          <c:tx>
            <c:strRef>
              <c:f>TempSheetForGraphs!$A$69</c:f>
              <c:strCache>
                <c:ptCount val="1"/>
                <c:pt idx="0">
                  <c:v>Big &amp; market</c:v>
                </c:pt>
              </c:strCache>
            </c:strRef>
          </c:tx>
          <c:spPr>
            <a:ln>
              <a:solidFill>
                <a:srgbClr val="FF0000"/>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TempSheetForGraphs!$B$69:$D$69</c:f>
              <c:numCache>
                <c:formatCode>0</c:formatCode>
                <c:ptCount val="3"/>
                <c:pt idx="0">
                  <c:v>198.18436699999995</c:v>
                </c:pt>
                <c:pt idx="1">
                  <c:v>19.815645</c:v>
                </c:pt>
                <c:pt idx="2">
                  <c:v>0.77684399999999987</c:v>
                </c:pt>
              </c:numCache>
            </c:numRef>
          </c:val>
          <c:smooth val="0"/>
        </c:ser>
        <c:ser>
          <c:idx val="8"/>
          <c:order val="8"/>
          <c:tx>
            <c:strRef>
              <c:f>TempSheetForGraphs!$A$70</c:f>
              <c:strCache>
                <c:ptCount val="1"/>
                <c:pt idx="0">
                  <c:v>Fossil &amp; nuclear</c:v>
                </c:pt>
              </c:strCache>
            </c:strRef>
          </c:tx>
          <c:spPr>
            <a:ln>
              <a:solidFill>
                <a:srgbClr val="948A54"/>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TempSheetForGraphs!$B$70:$D$70</c:f>
              <c:numCache>
                <c:formatCode>0</c:formatCode>
                <c:ptCount val="3"/>
                <c:pt idx="0">
                  <c:v>41.615114000000005</c:v>
                </c:pt>
                <c:pt idx="1">
                  <c:v>2.026643</c:v>
                </c:pt>
                <c:pt idx="2">
                  <c:v>0</c:v>
                </c:pt>
              </c:numCache>
            </c:numRef>
          </c:val>
          <c:smooth val="0"/>
        </c:ser>
        <c:ser>
          <c:idx val="9"/>
          <c:order val="9"/>
          <c:tx>
            <c:strRef>
              <c:f>TempSheetForGraphs!$A$71</c:f>
              <c:strCache>
                <c:ptCount val="1"/>
                <c:pt idx="0">
                  <c:v>Small &amp; local</c:v>
                </c:pt>
              </c:strCache>
            </c:strRef>
          </c:tx>
          <c:spPr>
            <a:ln>
              <a:solidFill>
                <a:srgbClr val="FFC000"/>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TempSheetForGraphs!$B$71:$D$71</c:f>
              <c:numCache>
                <c:formatCode>0</c:formatCode>
                <c:ptCount val="3"/>
                <c:pt idx="0">
                  <c:v>97.526294000000036</c:v>
                </c:pt>
                <c:pt idx="1">
                  <c:v>54.656199000000001</c:v>
                </c:pt>
                <c:pt idx="2">
                  <c:v>49.589776999999998</c:v>
                </c:pt>
              </c:numCache>
            </c:numRef>
          </c:val>
          <c:smooth val="0"/>
        </c:ser>
        <c:dLbls>
          <c:showLegendKey val="0"/>
          <c:showVal val="0"/>
          <c:showCatName val="0"/>
          <c:showSerName val="0"/>
          <c:showPercent val="0"/>
          <c:showBubbleSize val="0"/>
        </c:dLbls>
        <c:marker val="1"/>
        <c:smooth val="0"/>
        <c:axId val="138826496"/>
        <c:axId val="138828032"/>
      </c:lineChart>
      <c:catAx>
        <c:axId val="138826496"/>
        <c:scaling>
          <c:orientation val="minMax"/>
        </c:scaling>
        <c:delete val="0"/>
        <c:axPos val="b"/>
        <c:numFmt formatCode="General" sourceLinked="0"/>
        <c:majorTickMark val="out"/>
        <c:minorTickMark val="none"/>
        <c:tickLblPos val="nextTo"/>
        <c:crossAx val="138828032"/>
        <c:crosses val="autoZero"/>
        <c:auto val="1"/>
        <c:lblAlgn val="ctr"/>
        <c:lblOffset val="100"/>
        <c:noMultiLvlLbl val="0"/>
      </c:catAx>
      <c:valAx>
        <c:axId val="138828032"/>
        <c:scaling>
          <c:orientation val="minMax"/>
        </c:scaling>
        <c:delete val="0"/>
        <c:axPos val="l"/>
        <c:majorGridlines/>
        <c:numFmt formatCode="General" sourceLinked="1"/>
        <c:majorTickMark val="out"/>
        <c:minorTickMark val="none"/>
        <c:tickLblPos val="nextTo"/>
        <c:crossAx val="138826496"/>
        <c:crosses val="autoZero"/>
        <c:crossBetween val="between"/>
      </c:valAx>
    </c:plotArea>
    <c:plotVisOnly val="1"/>
    <c:dispBlanksAs val="gap"/>
    <c:showDLblsOverMax val="0"/>
  </c:chart>
  <c:printSettings>
    <c:headerFooter/>
    <c:pageMargins b="0.75000000000000133" l="0.70000000000000062" r="0.70000000000000062" t="0.750000000000001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Unsupplied energy (TWh)</a:t>
            </a:r>
          </a:p>
        </c:rich>
      </c:tx>
      <c:layout>
        <c:manualLayout>
          <c:xMode val="edge"/>
          <c:yMode val="edge"/>
          <c:x val="0.16154759055118137"/>
          <c:y val="0"/>
        </c:manualLayout>
      </c:layout>
      <c:overlay val="0"/>
    </c:title>
    <c:autoTitleDeleted val="0"/>
    <c:plotArea>
      <c:layout>
        <c:manualLayout>
          <c:layoutTarget val="inner"/>
          <c:xMode val="edge"/>
          <c:yMode val="edge"/>
          <c:x val="0.14428795405313069"/>
          <c:y val="0.12547010388583599"/>
          <c:w val="0.80448967559409978"/>
          <c:h val="0.34521072762821908"/>
        </c:manualLayout>
      </c:layout>
      <c:lineChart>
        <c:grouping val="standard"/>
        <c:varyColors val="0"/>
        <c:ser>
          <c:idx val="0"/>
          <c:order val="0"/>
          <c:tx>
            <c:strRef>
              <c:f>TempSheetForGraphs!$A$77</c:f>
              <c:strCache>
                <c:ptCount val="1"/>
                <c:pt idx="0">
                  <c:v>Large Scale RES</c:v>
                </c:pt>
              </c:strCache>
            </c:strRef>
          </c:tx>
          <c:spPr>
            <a:ln>
              <a:solidFill>
                <a:srgbClr val="92D050"/>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TempSheetForGraphs!$B$77:$D$77</c:f>
              <c:numCache>
                <c:formatCode>General</c:formatCode>
                <c:ptCount val="3"/>
              </c:numCache>
            </c:numRef>
          </c:val>
          <c:smooth val="0"/>
        </c:ser>
        <c:ser>
          <c:idx val="1"/>
          <c:order val="1"/>
          <c:tx>
            <c:strRef>
              <c:f>TempSheetForGraphs!$A$78</c:f>
              <c:strCache>
                <c:ptCount val="1"/>
                <c:pt idx="0">
                  <c:v>100% RES</c:v>
                </c:pt>
              </c:strCache>
            </c:strRef>
          </c:tx>
          <c:spPr>
            <a:ln>
              <a:solidFill>
                <a:srgbClr val="00B0F0"/>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TempSheetForGraphs!$B$78:$D$78</c:f>
              <c:numCache>
                <c:formatCode>General</c:formatCode>
                <c:ptCount val="3"/>
              </c:numCache>
            </c:numRef>
          </c:val>
          <c:smooth val="0"/>
        </c:ser>
        <c:ser>
          <c:idx val="2"/>
          <c:order val="2"/>
          <c:tx>
            <c:strRef>
              <c:f>TempSheetForGraphs!$A$79</c:f>
              <c:strCache>
                <c:ptCount val="1"/>
                <c:pt idx="0">
                  <c:v>Big &amp; market</c:v>
                </c:pt>
              </c:strCache>
            </c:strRef>
          </c:tx>
          <c:spPr>
            <a:ln>
              <a:solidFill>
                <a:srgbClr val="FF0000"/>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TempSheetForGraphs!$B$79:$D$79</c:f>
              <c:numCache>
                <c:formatCode>General</c:formatCode>
                <c:ptCount val="3"/>
              </c:numCache>
            </c:numRef>
          </c:val>
          <c:smooth val="0"/>
        </c:ser>
        <c:ser>
          <c:idx val="3"/>
          <c:order val="3"/>
          <c:tx>
            <c:strRef>
              <c:f>TempSheetForGraphs!$A$80</c:f>
              <c:strCache>
                <c:ptCount val="1"/>
                <c:pt idx="0">
                  <c:v>Fossil &amp; nuclear</c:v>
                </c:pt>
              </c:strCache>
            </c:strRef>
          </c:tx>
          <c:spPr>
            <a:ln>
              <a:solidFill>
                <a:srgbClr val="808000"/>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TempSheetForGraphs!$B$80:$D$80</c:f>
              <c:numCache>
                <c:formatCode>General</c:formatCode>
                <c:ptCount val="3"/>
              </c:numCache>
            </c:numRef>
          </c:val>
          <c:smooth val="0"/>
        </c:ser>
        <c:ser>
          <c:idx val="4"/>
          <c:order val="4"/>
          <c:tx>
            <c:strRef>
              <c:f>TempSheetForGraphs!$A$81</c:f>
              <c:strCache>
                <c:ptCount val="1"/>
                <c:pt idx="0">
                  <c:v>Small &amp; local</c:v>
                </c:pt>
              </c:strCache>
            </c:strRef>
          </c:tx>
          <c:spPr>
            <a:ln>
              <a:solidFill>
                <a:srgbClr val="FFC000"/>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TempSheetForGraphs!$B$81:$D$81</c:f>
              <c:numCache>
                <c:formatCode>General</c:formatCode>
                <c:ptCount val="3"/>
              </c:numCache>
            </c:numRef>
          </c:val>
          <c:smooth val="0"/>
        </c:ser>
        <c:ser>
          <c:idx val="5"/>
          <c:order val="5"/>
          <c:tx>
            <c:strRef>
              <c:f>TempSheetForGraphs!$A$82</c:f>
              <c:strCache>
                <c:ptCount val="1"/>
                <c:pt idx="0">
                  <c:v>Large Scale RES</c:v>
                </c:pt>
              </c:strCache>
            </c:strRef>
          </c:tx>
          <c:spPr>
            <a:ln>
              <a:solidFill>
                <a:srgbClr val="92D050"/>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TempSheetForGraphs!$B$82:$D$82</c:f>
              <c:numCache>
                <c:formatCode>0</c:formatCode>
                <c:ptCount val="3"/>
                <c:pt idx="0">
                  <c:v>23.418494000000003</c:v>
                </c:pt>
                <c:pt idx="1">
                  <c:v>6.4420000000000007E-3</c:v>
                </c:pt>
                <c:pt idx="2">
                  <c:v>0</c:v>
                </c:pt>
              </c:numCache>
            </c:numRef>
          </c:val>
          <c:smooth val="0"/>
        </c:ser>
        <c:ser>
          <c:idx val="6"/>
          <c:order val="6"/>
          <c:tx>
            <c:strRef>
              <c:f>TempSheetForGraphs!$A$83</c:f>
              <c:strCache>
                <c:ptCount val="1"/>
                <c:pt idx="0">
                  <c:v>100% RES</c:v>
                </c:pt>
              </c:strCache>
            </c:strRef>
          </c:tx>
          <c:spPr>
            <a:ln>
              <a:solidFill>
                <a:srgbClr val="00B0F0"/>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TempSheetForGraphs!$B$83:$D$83</c:f>
              <c:numCache>
                <c:formatCode>0</c:formatCode>
                <c:ptCount val="3"/>
                <c:pt idx="0">
                  <c:v>50.718498999999994</c:v>
                </c:pt>
                <c:pt idx="1">
                  <c:v>0.47381600000000001</c:v>
                </c:pt>
                <c:pt idx="2">
                  <c:v>8.6599999999999993E-3</c:v>
                </c:pt>
              </c:numCache>
            </c:numRef>
          </c:val>
          <c:smooth val="0"/>
        </c:ser>
        <c:ser>
          <c:idx val="7"/>
          <c:order val="7"/>
          <c:tx>
            <c:strRef>
              <c:f>TempSheetForGraphs!$A$84</c:f>
              <c:strCache>
                <c:ptCount val="1"/>
                <c:pt idx="0">
                  <c:v>Big &amp; market</c:v>
                </c:pt>
              </c:strCache>
            </c:strRef>
          </c:tx>
          <c:spPr>
            <a:ln>
              <a:solidFill>
                <a:srgbClr val="FF0000"/>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TempSheetForGraphs!$B$84:$D$84</c:f>
              <c:numCache>
                <c:formatCode>0</c:formatCode>
                <c:ptCount val="3"/>
                <c:pt idx="0">
                  <c:v>11.536909999999997</c:v>
                </c:pt>
                <c:pt idx="1">
                  <c:v>4.1874000000000001E-2</c:v>
                </c:pt>
                <c:pt idx="2">
                  <c:v>3.4200000000000002E-4</c:v>
                </c:pt>
              </c:numCache>
            </c:numRef>
          </c:val>
          <c:smooth val="0"/>
        </c:ser>
        <c:ser>
          <c:idx val="8"/>
          <c:order val="8"/>
          <c:tx>
            <c:strRef>
              <c:f>TempSheetForGraphs!$A$85</c:f>
              <c:strCache>
                <c:ptCount val="1"/>
                <c:pt idx="0">
                  <c:v>Fossil &amp; nuclear</c:v>
                </c:pt>
              </c:strCache>
            </c:strRef>
          </c:tx>
          <c:spPr>
            <a:ln>
              <a:solidFill>
                <a:srgbClr val="948A54"/>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TempSheetForGraphs!$B$85:$D$85</c:f>
              <c:numCache>
                <c:formatCode>0</c:formatCode>
                <c:ptCount val="3"/>
                <c:pt idx="0">
                  <c:v>6.831351999999999</c:v>
                </c:pt>
                <c:pt idx="1">
                  <c:v>5.4612000000000001E-2</c:v>
                </c:pt>
                <c:pt idx="2">
                  <c:v>3.0945999999999998E-2</c:v>
                </c:pt>
              </c:numCache>
            </c:numRef>
          </c:val>
          <c:smooth val="0"/>
        </c:ser>
        <c:ser>
          <c:idx val="9"/>
          <c:order val="9"/>
          <c:tx>
            <c:strRef>
              <c:f>TempSheetForGraphs!$A$86</c:f>
              <c:strCache>
                <c:ptCount val="1"/>
                <c:pt idx="0">
                  <c:v>Small &amp; local</c:v>
                </c:pt>
              </c:strCache>
            </c:strRef>
          </c:tx>
          <c:spPr>
            <a:ln>
              <a:solidFill>
                <a:srgbClr val="FFC000"/>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TempSheetForGraphs!$B$86:$D$86</c:f>
              <c:numCache>
                <c:formatCode>0</c:formatCode>
                <c:ptCount val="3"/>
                <c:pt idx="0">
                  <c:v>4.5413139999999999</c:v>
                </c:pt>
                <c:pt idx="1">
                  <c:v>7.1160000000000008E-3</c:v>
                </c:pt>
                <c:pt idx="2">
                  <c:v>6.5799999999999995E-4</c:v>
                </c:pt>
              </c:numCache>
            </c:numRef>
          </c:val>
          <c:smooth val="0"/>
        </c:ser>
        <c:dLbls>
          <c:showLegendKey val="0"/>
          <c:showVal val="0"/>
          <c:showCatName val="0"/>
          <c:showSerName val="0"/>
          <c:showPercent val="0"/>
          <c:showBubbleSize val="0"/>
        </c:dLbls>
        <c:marker val="1"/>
        <c:smooth val="0"/>
        <c:axId val="138937472"/>
        <c:axId val="138939008"/>
      </c:lineChart>
      <c:catAx>
        <c:axId val="138937472"/>
        <c:scaling>
          <c:orientation val="minMax"/>
        </c:scaling>
        <c:delete val="0"/>
        <c:axPos val="b"/>
        <c:numFmt formatCode="General" sourceLinked="0"/>
        <c:majorTickMark val="out"/>
        <c:minorTickMark val="none"/>
        <c:tickLblPos val="nextTo"/>
        <c:crossAx val="138939008"/>
        <c:crosses val="autoZero"/>
        <c:auto val="1"/>
        <c:lblAlgn val="ctr"/>
        <c:lblOffset val="100"/>
        <c:noMultiLvlLbl val="0"/>
      </c:catAx>
      <c:valAx>
        <c:axId val="138939008"/>
        <c:scaling>
          <c:orientation val="minMax"/>
        </c:scaling>
        <c:delete val="0"/>
        <c:axPos val="l"/>
        <c:majorGridlines/>
        <c:numFmt formatCode="General" sourceLinked="1"/>
        <c:majorTickMark val="out"/>
        <c:minorTickMark val="none"/>
        <c:tickLblPos val="nextTo"/>
        <c:crossAx val="138937472"/>
        <c:crosses val="autoZero"/>
        <c:crossBetween val="between"/>
      </c:valAx>
    </c:plotArea>
    <c:plotVisOnly val="1"/>
    <c:dispBlanksAs val="gap"/>
    <c:showDLblsOverMax val="0"/>
  </c:chart>
  <c:txPr>
    <a:bodyPr/>
    <a:lstStyle/>
    <a:p>
      <a:pPr>
        <a:defRPr sz="1000"/>
      </a:pPr>
      <a:endParaRPr lang="de-DE"/>
    </a:p>
  </c:txPr>
  <c:printSettings>
    <c:headerFooter/>
    <c:pageMargins b="0.75000000000000155" l="0.70000000000000062" r="0.70000000000000062" t="0.750000000000001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100"/>
              <a:t>CO2 emissions</a:t>
            </a:r>
            <a:r>
              <a:rPr lang="fr-FR" sz="1100" baseline="0"/>
              <a:t> (Mt)</a:t>
            </a:r>
          </a:p>
        </c:rich>
      </c:tx>
      <c:layout>
        <c:manualLayout>
          <c:xMode val="edge"/>
          <c:yMode val="edge"/>
          <c:x val="0.23131349304424212"/>
          <c:y val="0"/>
        </c:manualLayout>
      </c:layout>
      <c:overlay val="0"/>
    </c:title>
    <c:autoTitleDeleted val="0"/>
    <c:plotArea>
      <c:layout>
        <c:manualLayout>
          <c:layoutTarget val="inner"/>
          <c:xMode val="edge"/>
          <c:yMode val="edge"/>
          <c:x val="0.1401282277261745"/>
          <c:y val="0.1186554540033346"/>
          <c:w val="0.81012610899534665"/>
          <c:h val="0.33344205235551166"/>
        </c:manualLayout>
      </c:layout>
      <c:lineChart>
        <c:grouping val="standard"/>
        <c:varyColors val="0"/>
        <c:ser>
          <c:idx val="0"/>
          <c:order val="0"/>
          <c:tx>
            <c:strRef>
              <c:f>TempSheetForGraphs!$A$92</c:f>
              <c:strCache>
                <c:ptCount val="1"/>
                <c:pt idx="0">
                  <c:v>Large Scale RES</c:v>
                </c:pt>
              </c:strCache>
            </c:strRef>
          </c:tx>
          <c:spPr>
            <a:ln>
              <a:solidFill>
                <a:srgbClr val="92D050"/>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TempSheetForGraphs!$B$92:$D$92</c:f>
              <c:numCache>
                <c:formatCode>General</c:formatCode>
                <c:ptCount val="3"/>
              </c:numCache>
            </c:numRef>
          </c:val>
          <c:smooth val="0"/>
        </c:ser>
        <c:ser>
          <c:idx val="1"/>
          <c:order val="1"/>
          <c:tx>
            <c:strRef>
              <c:f>TempSheetForGraphs!$A$93</c:f>
              <c:strCache>
                <c:ptCount val="1"/>
                <c:pt idx="0">
                  <c:v>100% RES</c:v>
                </c:pt>
              </c:strCache>
            </c:strRef>
          </c:tx>
          <c:spPr>
            <a:ln>
              <a:solidFill>
                <a:srgbClr val="00B0F0"/>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TempSheetForGraphs!$B$93:$D$93</c:f>
              <c:numCache>
                <c:formatCode>General</c:formatCode>
                <c:ptCount val="3"/>
              </c:numCache>
            </c:numRef>
          </c:val>
          <c:smooth val="0"/>
        </c:ser>
        <c:ser>
          <c:idx val="2"/>
          <c:order val="2"/>
          <c:tx>
            <c:strRef>
              <c:f>TempSheetForGraphs!$A$94</c:f>
              <c:strCache>
                <c:ptCount val="1"/>
                <c:pt idx="0">
                  <c:v>Big &amp; market</c:v>
                </c:pt>
              </c:strCache>
            </c:strRef>
          </c:tx>
          <c:spPr>
            <a:ln>
              <a:solidFill>
                <a:srgbClr val="FF0000"/>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TempSheetForGraphs!$B$94:$D$94</c:f>
              <c:numCache>
                <c:formatCode>General</c:formatCode>
                <c:ptCount val="3"/>
              </c:numCache>
            </c:numRef>
          </c:val>
          <c:smooth val="0"/>
        </c:ser>
        <c:ser>
          <c:idx val="3"/>
          <c:order val="3"/>
          <c:tx>
            <c:strRef>
              <c:f>TempSheetForGraphs!$A$95</c:f>
              <c:strCache>
                <c:ptCount val="1"/>
                <c:pt idx="0">
                  <c:v>Fossil &amp; nuclear</c:v>
                </c:pt>
              </c:strCache>
            </c:strRef>
          </c:tx>
          <c:spPr>
            <a:ln>
              <a:solidFill>
                <a:srgbClr val="808000"/>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TempSheetForGraphs!$B$95:$D$95</c:f>
              <c:numCache>
                <c:formatCode>General</c:formatCode>
                <c:ptCount val="3"/>
              </c:numCache>
            </c:numRef>
          </c:val>
          <c:smooth val="0"/>
        </c:ser>
        <c:ser>
          <c:idx val="4"/>
          <c:order val="4"/>
          <c:tx>
            <c:strRef>
              <c:f>TempSheetForGraphs!$A$96</c:f>
              <c:strCache>
                <c:ptCount val="1"/>
                <c:pt idx="0">
                  <c:v>Small &amp; local</c:v>
                </c:pt>
              </c:strCache>
            </c:strRef>
          </c:tx>
          <c:spPr>
            <a:ln>
              <a:solidFill>
                <a:srgbClr val="FFC000"/>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TempSheetForGraphs!$B$96:$D$96</c:f>
              <c:numCache>
                <c:formatCode>General</c:formatCode>
                <c:ptCount val="3"/>
              </c:numCache>
            </c:numRef>
          </c:val>
          <c:smooth val="0"/>
        </c:ser>
        <c:ser>
          <c:idx val="5"/>
          <c:order val="5"/>
          <c:tx>
            <c:strRef>
              <c:f>TempSheetForGraphs!$A$97</c:f>
              <c:strCache>
                <c:ptCount val="1"/>
                <c:pt idx="0">
                  <c:v>Large Scale RES</c:v>
                </c:pt>
              </c:strCache>
            </c:strRef>
          </c:tx>
          <c:spPr>
            <a:ln>
              <a:solidFill>
                <a:srgbClr val="92D050"/>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TempSheetForGraphs!$B$97:$D$97</c:f>
              <c:numCache>
                <c:formatCode>0</c:formatCode>
                <c:ptCount val="3"/>
                <c:pt idx="0">
                  <c:v>292.41807199999994</c:v>
                </c:pt>
                <c:pt idx="1">
                  <c:v>100.57713599999998</c:v>
                </c:pt>
                <c:pt idx="2">
                  <c:v>81.050325999999998</c:v>
                </c:pt>
              </c:numCache>
            </c:numRef>
          </c:val>
          <c:smooth val="0"/>
        </c:ser>
        <c:ser>
          <c:idx val="6"/>
          <c:order val="6"/>
          <c:tx>
            <c:strRef>
              <c:f>TempSheetForGraphs!$A$98</c:f>
              <c:strCache>
                <c:ptCount val="1"/>
                <c:pt idx="0">
                  <c:v>100% RES</c:v>
                </c:pt>
              </c:strCache>
            </c:strRef>
          </c:tx>
          <c:spPr>
            <a:ln>
              <a:solidFill>
                <a:srgbClr val="00B0F0"/>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TempSheetForGraphs!$B$98:$D$98</c:f>
              <c:numCache>
                <c:formatCode>0</c:formatCode>
                <c:ptCount val="3"/>
                <c:pt idx="0">
                  <c:v>86.44219600000001</c:v>
                </c:pt>
                <c:pt idx="1">
                  <c:v>6.3910650000000002</c:v>
                </c:pt>
                <c:pt idx="2">
                  <c:v>0.37181700000000001</c:v>
                </c:pt>
              </c:numCache>
            </c:numRef>
          </c:val>
          <c:smooth val="0"/>
        </c:ser>
        <c:ser>
          <c:idx val="7"/>
          <c:order val="7"/>
          <c:tx>
            <c:strRef>
              <c:f>TempSheetForGraphs!$A$99</c:f>
              <c:strCache>
                <c:ptCount val="1"/>
                <c:pt idx="0">
                  <c:v>Big &amp; market</c:v>
                </c:pt>
              </c:strCache>
            </c:strRef>
          </c:tx>
          <c:spPr>
            <a:ln>
              <a:solidFill>
                <a:srgbClr val="FF0000"/>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TempSheetForGraphs!$B$99:$D$99</c:f>
              <c:numCache>
                <c:formatCode>0</c:formatCode>
                <c:ptCount val="3"/>
                <c:pt idx="0">
                  <c:v>101.33024000000002</c:v>
                </c:pt>
                <c:pt idx="1">
                  <c:v>47.047463999999998</c:v>
                </c:pt>
                <c:pt idx="2">
                  <c:v>39.356576000000004</c:v>
                </c:pt>
              </c:numCache>
            </c:numRef>
          </c:val>
          <c:smooth val="0"/>
        </c:ser>
        <c:ser>
          <c:idx val="8"/>
          <c:order val="8"/>
          <c:tx>
            <c:strRef>
              <c:f>TempSheetForGraphs!$A$100</c:f>
              <c:strCache>
                <c:ptCount val="1"/>
                <c:pt idx="0">
                  <c:v>Fossil &amp; nuclear</c:v>
                </c:pt>
              </c:strCache>
            </c:strRef>
          </c:tx>
          <c:spPr>
            <a:ln>
              <a:solidFill>
                <a:srgbClr val="948A54"/>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TempSheetForGraphs!$B$100:$D$100</c:f>
              <c:numCache>
                <c:formatCode>0</c:formatCode>
                <c:ptCount val="3"/>
                <c:pt idx="0">
                  <c:v>77.683236000000008</c:v>
                </c:pt>
                <c:pt idx="1">
                  <c:v>42.848090000000006</c:v>
                </c:pt>
                <c:pt idx="2">
                  <c:v>39.967288999999994</c:v>
                </c:pt>
              </c:numCache>
            </c:numRef>
          </c:val>
          <c:smooth val="0"/>
        </c:ser>
        <c:ser>
          <c:idx val="9"/>
          <c:order val="9"/>
          <c:tx>
            <c:strRef>
              <c:f>TempSheetForGraphs!$A$101</c:f>
              <c:strCache>
                <c:ptCount val="1"/>
                <c:pt idx="0">
                  <c:v>Small &amp; local</c:v>
                </c:pt>
              </c:strCache>
            </c:strRef>
          </c:tx>
          <c:spPr>
            <a:ln>
              <a:solidFill>
                <a:srgbClr val="FFC000"/>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TempSheetForGraphs!$B$101:$D$101</c:f>
              <c:numCache>
                <c:formatCode>0</c:formatCode>
                <c:ptCount val="3"/>
                <c:pt idx="0">
                  <c:v>67.588858999999999</c:v>
                </c:pt>
                <c:pt idx="1">
                  <c:v>44.325402999999994</c:v>
                </c:pt>
                <c:pt idx="2">
                  <c:v>43.090173999999998</c:v>
                </c:pt>
              </c:numCache>
            </c:numRef>
          </c:val>
          <c:smooth val="0"/>
        </c:ser>
        <c:dLbls>
          <c:showLegendKey val="0"/>
          <c:showVal val="0"/>
          <c:showCatName val="0"/>
          <c:showSerName val="0"/>
          <c:showPercent val="0"/>
          <c:showBubbleSize val="0"/>
        </c:dLbls>
        <c:marker val="1"/>
        <c:smooth val="0"/>
        <c:axId val="138998144"/>
        <c:axId val="138999680"/>
      </c:lineChart>
      <c:catAx>
        <c:axId val="138998144"/>
        <c:scaling>
          <c:orientation val="minMax"/>
        </c:scaling>
        <c:delete val="0"/>
        <c:axPos val="b"/>
        <c:numFmt formatCode="General" sourceLinked="0"/>
        <c:majorTickMark val="out"/>
        <c:minorTickMark val="none"/>
        <c:tickLblPos val="nextTo"/>
        <c:crossAx val="138999680"/>
        <c:crosses val="autoZero"/>
        <c:auto val="1"/>
        <c:lblAlgn val="ctr"/>
        <c:lblOffset val="100"/>
        <c:noMultiLvlLbl val="0"/>
      </c:catAx>
      <c:valAx>
        <c:axId val="138999680"/>
        <c:scaling>
          <c:orientation val="minMax"/>
        </c:scaling>
        <c:delete val="0"/>
        <c:axPos val="l"/>
        <c:majorGridlines/>
        <c:numFmt formatCode="General" sourceLinked="1"/>
        <c:majorTickMark val="out"/>
        <c:minorTickMark val="none"/>
        <c:tickLblPos val="nextTo"/>
        <c:crossAx val="138998144"/>
        <c:crosses val="autoZero"/>
        <c:crossBetween val="between"/>
      </c:valAx>
    </c:plotArea>
    <c:plotVisOnly val="1"/>
    <c:dispBlanksAs val="gap"/>
    <c:showDLblsOverMax val="0"/>
  </c:chart>
  <c:printSettings>
    <c:headerFooter/>
    <c:pageMargins b="0.75000000000000178" l="0.70000000000000062" r="0.70000000000000062" t="0.7500000000000017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100"/>
              <a:t>Fuel and CO2 costs </a:t>
            </a:r>
            <a:r>
              <a:rPr lang="fr-FR" sz="1100" baseline="0"/>
              <a:t>(b€)</a:t>
            </a:r>
          </a:p>
        </c:rich>
      </c:tx>
      <c:layout>
        <c:manualLayout>
          <c:xMode val="edge"/>
          <c:yMode val="edge"/>
          <c:x val="0.18946298746868656"/>
          <c:y val="2.3106805815059288E-3"/>
        </c:manualLayout>
      </c:layout>
      <c:overlay val="0"/>
    </c:title>
    <c:autoTitleDeleted val="0"/>
    <c:plotArea>
      <c:layout>
        <c:manualLayout>
          <c:layoutTarget val="inner"/>
          <c:xMode val="edge"/>
          <c:yMode val="edge"/>
          <c:x val="0.15679198293210425"/>
          <c:y val="0.11254922470398697"/>
          <c:w val="0.80550858400094416"/>
          <c:h val="0.26389261313648626"/>
        </c:manualLayout>
      </c:layout>
      <c:lineChart>
        <c:grouping val="standard"/>
        <c:varyColors val="0"/>
        <c:ser>
          <c:idx val="0"/>
          <c:order val="0"/>
          <c:tx>
            <c:strRef>
              <c:f>TempSheetForGraphs!$A$106</c:f>
              <c:strCache>
                <c:ptCount val="1"/>
                <c:pt idx="0">
                  <c:v>Large Scale RES</c:v>
                </c:pt>
              </c:strCache>
            </c:strRef>
          </c:tx>
          <c:spPr>
            <a:ln>
              <a:solidFill>
                <a:srgbClr val="92D050"/>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TempSheetForGraphs!$B$106:$D$106</c:f>
              <c:numCache>
                <c:formatCode>General</c:formatCode>
                <c:ptCount val="3"/>
              </c:numCache>
            </c:numRef>
          </c:val>
          <c:smooth val="0"/>
        </c:ser>
        <c:ser>
          <c:idx val="1"/>
          <c:order val="1"/>
          <c:tx>
            <c:strRef>
              <c:f>TempSheetForGraphs!$A$107</c:f>
              <c:strCache>
                <c:ptCount val="1"/>
                <c:pt idx="0">
                  <c:v>100% RES</c:v>
                </c:pt>
              </c:strCache>
            </c:strRef>
          </c:tx>
          <c:spPr>
            <a:ln>
              <a:solidFill>
                <a:srgbClr val="00B0F0"/>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TempSheetForGraphs!$B$107:$D$107</c:f>
              <c:numCache>
                <c:formatCode>General</c:formatCode>
                <c:ptCount val="3"/>
              </c:numCache>
            </c:numRef>
          </c:val>
          <c:smooth val="0"/>
        </c:ser>
        <c:ser>
          <c:idx val="2"/>
          <c:order val="2"/>
          <c:tx>
            <c:strRef>
              <c:f>TempSheetForGraphs!$A$108</c:f>
              <c:strCache>
                <c:ptCount val="1"/>
                <c:pt idx="0">
                  <c:v>Big &amp; market</c:v>
                </c:pt>
              </c:strCache>
            </c:strRef>
          </c:tx>
          <c:spPr>
            <a:ln>
              <a:solidFill>
                <a:srgbClr val="FF0000"/>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TempSheetForGraphs!$B$108:$D$108</c:f>
              <c:numCache>
                <c:formatCode>General</c:formatCode>
                <c:ptCount val="3"/>
              </c:numCache>
            </c:numRef>
          </c:val>
          <c:smooth val="0"/>
        </c:ser>
        <c:ser>
          <c:idx val="3"/>
          <c:order val="3"/>
          <c:tx>
            <c:strRef>
              <c:f>TempSheetForGraphs!$A$109</c:f>
              <c:strCache>
                <c:ptCount val="1"/>
                <c:pt idx="0">
                  <c:v>Fossil &amp; nuclear</c:v>
                </c:pt>
              </c:strCache>
            </c:strRef>
          </c:tx>
          <c:spPr>
            <a:ln>
              <a:solidFill>
                <a:srgbClr val="808000"/>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TempSheetForGraphs!$B$109:$D$109</c:f>
              <c:numCache>
                <c:formatCode>General</c:formatCode>
                <c:ptCount val="3"/>
              </c:numCache>
            </c:numRef>
          </c:val>
          <c:smooth val="0"/>
        </c:ser>
        <c:ser>
          <c:idx val="4"/>
          <c:order val="4"/>
          <c:tx>
            <c:strRef>
              <c:f>TempSheetForGraphs!$A$110</c:f>
              <c:strCache>
                <c:ptCount val="1"/>
                <c:pt idx="0">
                  <c:v>Small &amp; local</c:v>
                </c:pt>
              </c:strCache>
            </c:strRef>
          </c:tx>
          <c:spPr>
            <a:ln>
              <a:solidFill>
                <a:srgbClr val="FFC000"/>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TempSheetForGraphs!$B$110:$D$110</c:f>
              <c:numCache>
                <c:formatCode>General</c:formatCode>
                <c:ptCount val="3"/>
              </c:numCache>
            </c:numRef>
          </c:val>
          <c:smooth val="0"/>
        </c:ser>
        <c:ser>
          <c:idx val="5"/>
          <c:order val="5"/>
          <c:tx>
            <c:strRef>
              <c:f>TempSheetForGraphs!$A$111</c:f>
              <c:strCache>
                <c:ptCount val="1"/>
                <c:pt idx="0">
                  <c:v>Large Scale RES</c:v>
                </c:pt>
              </c:strCache>
            </c:strRef>
          </c:tx>
          <c:spPr>
            <a:ln>
              <a:solidFill>
                <a:srgbClr val="92D050"/>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TempSheetForGraphs!$B$111:$D$111</c:f>
              <c:numCache>
                <c:formatCode>0</c:formatCode>
                <c:ptCount val="3"/>
                <c:pt idx="0">
                  <c:v>147.94262553999997</c:v>
                </c:pt>
                <c:pt idx="1">
                  <c:v>70.118294124000002</c:v>
                </c:pt>
                <c:pt idx="2">
                  <c:v>62.288232547000007</c:v>
                </c:pt>
              </c:numCache>
            </c:numRef>
          </c:val>
          <c:smooth val="0"/>
        </c:ser>
        <c:ser>
          <c:idx val="6"/>
          <c:order val="6"/>
          <c:tx>
            <c:strRef>
              <c:f>TempSheetForGraphs!$A$112</c:f>
              <c:strCache>
                <c:ptCount val="1"/>
                <c:pt idx="0">
                  <c:v>100% RES</c:v>
                </c:pt>
              </c:strCache>
            </c:strRef>
          </c:tx>
          <c:spPr>
            <a:ln>
              <a:solidFill>
                <a:srgbClr val="00B0F0"/>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TempSheetForGraphs!$B$112:$D$112</c:f>
              <c:numCache>
                <c:formatCode>0</c:formatCode>
                <c:ptCount val="3"/>
                <c:pt idx="0">
                  <c:v>47.634481002999998</c:v>
                </c:pt>
                <c:pt idx="1">
                  <c:v>9.7444786919999995</c:v>
                </c:pt>
                <c:pt idx="2">
                  <c:v>5.5849088020000002</c:v>
                </c:pt>
              </c:numCache>
            </c:numRef>
          </c:val>
          <c:smooth val="0"/>
        </c:ser>
        <c:ser>
          <c:idx val="7"/>
          <c:order val="7"/>
          <c:tx>
            <c:strRef>
              <c:f>TempSheetForGraphs!$A$113</c:f>
              <c:strCache>
                <c:ptCount val="1"/>
                <c:pt idx="0">
                  <c:v>Big &amp; market</c:v>
                </c:pt>
              </c:strCache>
            </c:strRef>
          </c:tx>
          <c:spPr>
            <a:ln>
              <a:solidFill>
                <a:srgbClr val="FF0000"/>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TempSheetForGraphs!$B$113:$D$113</c:f>
              <c:numCache>
                <c:formatCode>0</c:formatCode>
                <c:ptCount val="3"/>
                <c:pt idx="0">
                  <c:v>82.221756170999967</c:v>
                </c:pt>
                <c:pt idx="1">
                  <c:v>59.579670823000001</c:v>
                </c:pt>
                <c:pt idx="2">
                  <c:v>56.356886624000005</c:v>
                </c:pt>
              </c:numCache>
            </c:numRef>
          </c:val>
          <c:smooth val="0"/>
        </c:ser>
        <c:ser>
          <c:idx val="8"/>
          <c:order val="8"/>
          <c:tx>
            <c:strRef>
              <c:f>TempSheetForGraphs!$A$114</c:f>
              <c:strCache>
                <c:ptCount val="1"/>
                <c:pt idx="0">
                  <c:v>Fossil &amp; nuclear</c:v>
                </c:pt>
              </c:strCache>
            </c:strRef>
          </c:tx>
          <c:spPr>
            <a:ln>
              <a:solidFill>
                <a:srgbClr val="948A54"/>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TempSheetForGraphs!$B$114:$D$114</c:f>
              <c:numCache>
                <c:formatCode>0</c:formatCode>
                <c:ptCount val="3"/>
                <c:pt idx="0">
                  <c:v>103.21615782899997</c:v>
                </c:pt>
                <c:pt idx="1">
                  <c:v>92.176540385999999</c:v>
                </c:pt>
                <c:pt idx="2">
                  <c:v>91.522398308999996</c:v>
                </c:pt>
              </c:numCache>
            </c:numRef>
          </c:val>
          <c:smooth val="0"/>
        </c:ser>
        <c:ser>
          <c:idx val="9"/>
          <c:order val="9"/>
          <c:tx>
            <c:strRef>
              <c:f>TempSheetForGraphs!$A$115</c:f>
              <c:strCache>
                <c:ptCount val="1"/>
                <c:pt idx="0">
                  <c:v>Small &amp; local</c:v>
                </c:pt>
              </c:strCache>
            </c:strRef>
          </c:tx>
          <c:spPr>
            <a:ln>
              <a:solidFill>
                <a:srgbClr val="FFC000"/>
              </a:solidFill>
            </a:ln>
          </c:spPr>
          <c:marker>
            <c:symbol val="none"/>
          </c:marker>
          <c:cat>
            <c:multiLvlStrRef>
              <c:f>TempSheetForGraphs!$B$60:$D$61</c:f>
              <c:multiLvlStrCache>
                <c:ptCount val="3"/>
                <c:lvl>
                  <c:pt idx="0">
                    <c:v>Starting grid</c:v>
                  </c:pt>
                  <c:pt idx="1">
                    <c:v>Reinforced grid</c:v>
                  </c:pt>
                  <c:pt idx="2">
                    <c:v>Copper plate</c:v>
                  </c:pt>
                </c:lvl>
                <c:lvl>
                  <c:pt idx="0">
                    <c:v>2050</c:v>
                  </c:pt>
                </c:lvl>
              </c:multiLvlStrCache>
            </c:multiLvlStrRef>
          </c:cat>
          <c:val>
            <c:numRef>
              <c:f>TempSheetForGraphs!$B$115:$D$115</c:f>
              <c:numCache>
                <c:formatCode>0</c:formatCode>
                <c:ptCount val="3"/>
                <c:pt idx="0">
                  <c:v>42.723321618999989</c:v>
                </c:pt>
                <c:pt idx="1">
                  <c:v>33.145202526999995</c:v>
                </c:pt>
                <c:pt idx="2">
                  <c:v>32.628022258000001</c:v>
                </c:pt>
              </c:numCache>
            </c:numRef>
          </c:val>
          <c:smooth val="0"/>
        </c:ser>
        <c:dLbls>
          <c:showLegendKey val="0"/>
          <c:showVal val="0"/>
          <c:showCatName val="0"/>
          <c:showSerName val="0"/>
          <c:showPercent val="0"/>
          <c:showBubbleSize val="0"/>
        </c:dLbls>
        <c:marker val="1"/>
        <c:smooth val="0"/>
        <c:axId val="139116928"/>
        <c:axId val="139118464"/>
      </c:lineChart>
      <c:catAx>
        <c:axId val="139116928"/>
        <c:scaling>
          <c:orientation val="minMax"/>
        </c:scaling>
        <c:delete val="0"/>
        <c:axPos val="b"/>
        <c:numFmt formatCode="General" sourceLinked="0"/>
        <c:majorTickMark val="out"/>
        <c:minorTickMark val="none"/>
        <c:tickLblPos val="nextTo"/>
        <c:crossAx val="139118464"/>
        <c:crosses val="autoZero"/>
        <c:auto val="1"/>
        <c:lblAlgn val="ctr"/>
        <c:lblOffset val="100"/>
        <c:noMultiLvlLbl val="0"/>
      </c:catAx>
      <c:valAx>
        <c:axId val="139118464"/>
        <c:scaling>
          <c:orientation val="minMax"/>
        </c:scaling>
        <c:delete val="0"/>
        <c:axPos val="l"/>
        <c:majorGridlines/>
        <c:numFmt formatCode="General" sourceLinked="1"/>
        <c:majorTickMark val="out"/>
        <c:minorTickMark val="none"/>
        <c:tickLblPos val="nextTo"/>
        <c:crossAx val="139116928"/>
        <c:crosses val="autoZero"/>
        <c:crossBetween val="between"/>
      </c:valAx>
    </c:plotArea>
    <c:plotVisOnly val="1"/>
    <c:dispBlanksAs val="gap"/>
    <c:showDLblsOverMax val="0"/>
  </c:chart>
  <c:printSettings>
    <c:headerFooter/>
    <c:pageMargins b="0.750000000000002" l="0.70000000000000062" r="0.70000000000000062" t="0.75000000000000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200"/>
              <a:t>Exports(+) and</a:t>
            </a:r>
            <a:r>
              <a:rPr lang="fr-FR" sz="1200" baseline="0"/>
              <a:t> imports(-) (TWh</a:t>
            </a:r>
            <a:r>
              <a:rPr lang="fr-FR" sz="1400" baseline="0"/>
              <a:t>)</a:t>
            </a:r>
            <a:endParaRPr lang="fr-FR" sz="1400"/>
          </a:p>
        </c:rich>
      </c:tx>
      <c:layout>
        <c:manualLayout>
          <c:xMode val="edge"/>
          <c:yMode val="edge"/>
          <c:x val="0.22146810886646531"/>
          <c:y val="3.5754164779543594E-2"/>
        </c:manualLayout>
      </c:layout>
      <c:overlay val="0"/>
    </c:title>
    <c:autoTitleDeleted val="0"/>
    <c:plotArea>
      <c:layout>
        <c:manualLayout>
          <c:layoutTarget val="inner"/>
          <c:xMode val="edge"/>
          <c:yMode val="edge"/>
          <c:x val="9.5037531222344318E-2"/>
          <c:y val="0.2555949506157576"/>
          <c:w val="0.15106016205868406"/>
          <c:h val="0.67486646457026878"/>
        </c:manualLayout>
      </c:layout>
      <c:lineChart>
        <c:grouping val="standard"/>
        <c:varyColors val="0"/>
        <c:ser>
          <c:idx val="0"/>
          <c:order val="0"/>
          <c:tx>
            <c:strRef>
              <c:f>TempSheetForGraphs!$U$33</c:f>
              <c:strCache>
                <c:ptCount val="1"/>
                <c:pt idx="0">
                  <c:v>2014 [ENTSOE]</c:v>
                </c:pt>
              </c:strCache>
            </c:strRef>
          </c:tx>
          <c:spPr>
            <a:ln>
              <a:noFill/>
            </a:ln>
          </c:spPr>
          <c:marker>
            <c:symbol val="diamond"/>
            <c:size val="10"/>
            <c:spPr>
              <a:solidFill>
                <a:schemeClr val="tx1"/>
              </a:solidFill>
              <a:ln>
                <a:noFill/>
              </a:ln>
            </c:spPr>
          </c:marker>
          <c:cat>
            <c:strRef>
              <c:f>TempSheetForGraphs!$V$32</c:f>
              <c:strCache>
                <c:ptCount val="1"/>
                <c:pt idx="0">
                  <c:v>imports/exports</c:v>
                </c:pt>
              </c:strCache>
            </c:strRef>
          </c:cat>
          <c:val>
            <c:numRef>
              <c:f>TempSheetForGraphs!$V$33</c:f>
              <c:numCache>
                <c:formatCode>General</c:formatCode>
                <c:ptCount val="1"/>
                <c:pt idx="0">
                  <c:v>147.99999999999864</c:v>
                </c:pt>
              </c:numCache>
            </c:numRef>
          </c:val>
          <c:smooth val="0"/>
        </c:ser>
        <c:ser>
          <c:idx val="1"/>
          <c:order val="1"/>
          <c:tx>
            <c:strRef>
              <c:f>TempSheetForGraphs!$U$34</c:f>
              <c:strCache>
                <c:ptCount val="1"/>
                <c:pt idx="0">
                  <c:v>Large Scale RES 2050</c:v>
                </c:pt>
              </c:strCache>
            </c:strRef>
          </c:tx>
          <c:spPr>
            <a:ln w="28575">
              <a:noFill/>
            </a:ln>
          </c:spPr>
          <c:marker>
            <c:symbol val="diamond"/>
            <c:size val="10"/>
            <c:spPr>
              <a:solidFill>
                <a:srgbClr val="92D050"/>
              </a:solidFill>
              <a:ln>
                <a:noFill/>
              </a:ln>
            </c:spPr>
          </c:marker>
          <c:cat>
            <c:strRef>
              <c:f>TempSheetForGraphs!$V$32</c:f>
              <c:strCache>
                <c:ptCount val="1"/>
                <c:pt idx="0">
                  <c:v>imports/exports</c:v>
                </c:pt>
              </c:strCache>
            </c:strRef>
          </c:cat>
          <c:val>
            <c:numRef>
              <c:f>TempSheetForGraphs!$V$34</c:f>
              <c:numCache>
                <c:formatCode>_-* #,##0\ _€_-;\-* #,##0\ _€_-;_-* "-"??\ _€_-;_-@_-</c:formatCode>
                <c:ptCount val="1"/>
                <c:pt idx="0">
                  <c:v>-321.29691500000001</c:v>
                </c:pt>
              </c:numCache>
            </c:numRef>
          </c:val>
          <c:smooth val="0"/>
        </c:ser>
        <c:ser>
          <c:idx val="2"/>
          <c:order val="2"/>
          <c:tx>
            <c:strRef>
              <c:f>TempSheetForGraphs!$U$35</c:f>
              <c:strCache>
                <c:ptCount val="1"/>
                <c:pt idx="0">
                  <c:v>100% RES 2050</c:v>
                </c:pt>
              </c:strCache>
            </c:strRef>
          </c:tx>
          <c:spPr>
            <a:ln w="28575">
              <a:noFill/>
            </a:ln>
          </c:spPr>
          <c:marker>
            <c:symbol val="diamond"/>
            <c:size val="10"/>
            <c:spPr>
              <a:solidFill>
                <a:srgbClr val="00B0F0"/>
              </a:solidFill>
              <a:ln>
                <a:noFill/>
              </a:ln>
            </c:spPr>
          </c:marker>
          <c:cat>
            <c:strRef>
              <c:f>TempSheetForGraphs!$V$32</c:f>
              <c:strCache>
                <c:ptCount val="1"/>
                <c:pt idx="0">
                  <c:v>imports/exports</c:v>
                </c:pt>
              </c:strCache>
            </c:strRef>
          </c:cat>
          <c:val>
            <c:numRef>
              <c:f>TempSheetForGraphs!$V$35</c:f>
              <c:numCache>
                <c:formatCode>_-* #,##0\ _€_-;\-* #,##0\ _€_-;_-* "-"??\ _€_-;_-@_-</c:formatCode>
                <c:ptCount val="1"/>
                <c:pt idx="0">
                  <c:v>-82.158619999999999</c:v>
                </c:pt>
              </c:numCache>
            </c:numRef>
          </c:val>
          <c:smooth val="0"/>
        </c:ser>
        <c:ser>
          <c:idx val="3"/>
          <c:order val="3"/>
          <c:tx>
            <c:strRef>
              <c:f>TempSheetForGraphs!$U$36</c:f>
              <c:strCache>
                <c:ptCount val="1"/>
                <c:pt idx="0">
                  <c:v>Big &amp; market 2050</c:v>
                </c:pt>
              </c:strCache>
            </c:strRef>
          </c:tx>
          <c:spPr>
            <a:ln w="28575">
              <a:noFill/>
            </a:ln>
          </c:spPr>
          <c:marker>
            <c:symbol val="diamond"/>
            <c:size val="10"/>
            <c:spPr>
              <a:solidFill>
                <a:srgbClr val="FF0000"/>
              </a:solidFill>
              <a:ln>
                <a:noFill/>
              </a:ln>
            </c:spPr>
          </c:marker>
          <c:cat>
            <c:strRef>
              <c:f>TempSheetForGraphs!$V$32</c:f>
              <c:strCache>
                <c:ptCount val="1"/>
                <c:pt idx="0">
                  <c:v>imports/exports</c:v>
                </c:pt>
              </c:strCache>
            </c:strRef>
          </c:cat>
          <c:val>
            <c:numRef>
              <c:f>TempSheetForGraphs!$V$36</c:f>
              <c:numCache>
                <c:formatCode>_-* #,##0\ _€_-;\-* #,##0\ _€_-;_-* "-"??\ _€_-;_-@_-</c:formatCode>
                <c:ptCount val="1"/>
                <c:pt idx="0">
                  <c:v>-35.781613</c:v>
                </c:pt>
              </c:numCache>
            </c:numRef>
          </c:val>
          <c:smooth val="0"/>
        </c:ser>
        <c:ser>
          <c:idx val="4"/>
          <c:order val="4"/>
          <c:tx>
            <c:strRef>
              <c:f>TempSheetForGraphs!$U$37</c:f>
              <c:strCache>
                <c:ptCount val="1"/>
                <c:pt idx="0">
                  <c:v>Fossil &amp; nuclear 2050</c:v>
                </c:pt>
              </c:strCache>
            </c:strRef>
          </c:tx>
          <c:spPr>
            <a:ln w="28575">
              <a:noFill/>
            </a:ln>
          </c:spPr>
          <c:marker>
            <c:symbol val="diamond"/>
            <c:size val="10"/>
            <c:spPr>
              <a:solidFill>
                <a:srgbClr val="808000"/>
              </a:solidFill>
              <a:ln>
                <a:noFill/>
              </a:ln>
            </c:spPr>
          </c:marker>
          <c:cat>
            <c:strRef>
              <c:f>TempSheetForGraphs!$V$32</c:f>
              <c:strCache>
                <c:ptCount val="1"/>
                <c:pt idx="0">
                  <c:v>imports/exports</c:v>
                </c:pt>
              </c:strCache>
            </c:strRef>
          </c:cat>
          <c:val>
            <c:numRef>
              <c:f>TempSheetForGraphs!$V$37</c:f>
              <c:numCache>
                <c:formatCode>_-* #,##0\ _€_-;\-* #,##0\ _€_-;_-* "-"??\ _€_-;_-@_-</c:formatCode>
                <c:ptCount val="1"/>
                <c:pt idx="0">
                  <c:v>1.132225</c:v>
                </c:pt>
              </c:numCache>
            </c:numRef>
          </c:val>
          <c:smooth val="0"/>
        </c:ser>
        <c:ser>
          <c:idx val="5"/>
          <c:order val="5"/>
          <c:tx>
            <c:strRef>
              <c:f>TempSheetForGraphs!$U$38</c:f>
              <c:strCache>
                <c:ptCount val="1"/>
                <c:pt idx="0">
                  <c:v>Small &amp; local 2050</c:v>
                </c:pt>
              </c:strCache>
            </c:strRef>
          </c:tx>
          <c:spPr>
            <a:ln w="28575">
              <a:noFill/>
            </a:ln>
          </c:spPr>
          <c:marker>
            <c:symbol val="diamond"/>
            <c:size val="10"/>
            <c:spPr>
              <a:solidFill>
                <a:srgbClr val="FFC000"/>
              </a:solidFill>
              <a:ln>
                <a:noFill/>
              </a:ln>
            </c:spPr>
          </c:marker>
          <c:cat>
            <c:strRef>
              <c:f>TempSheetForGraphs!$V$32</c:f>
              <c:strCache>
                <c:ptCount val="1"/>
                <c:pt idx="0">
                  <c:v>imports/exports</c:v>
                </c:pt>
              </c:strCache>
            </c:strRef>
          </c:cat>
          <c:val>
            <c:numRef>
              <c:f>TempSheetForGraphs!$V$38</c:f>
              <c:numCache>
                <c:formatCode>_-* #,##0\ _€_-;\-* #,##0\ _€_-;_-* "-"??\ _€_-;_-@_-</c:formatCode>
                <c:ptCount val="1"/>
                <c:pt idx="0">
                  <c:v>-24.089210999999999</c:v>
                </c:pt>
              </c:numCache>
            </c:numRef>
          </c:val>
          <c:smooth val="0"/>
        </c:ser>
        <c:dLbls>
          <c:showLegendKey val="0"/>
          <c:showVal val="0"/>
          <c:showCatName val="0"/>
          <c:showSerName val="0"/>
          <c:showPercent val="0"/>
          <c:showBubbleSize val="0"/>
        </c:dLbls>
        <c:marker val="1"/>
        <c:smooth val="0"/>
        <c:axId val="139175808"/>
        <c:axId val="139182080"/>
      </c:lineChart>
      <c:catAx>
        <c:axId val="139175808"/>
        <c:scaling>
          <c:orientation val="minMax"/>
        </c:scaling>
        <c:delete val="1"/>
        <c:axPos val="b"/>
        <c:numFmt formatCode="General" sourceLinked="0"/>
        <c:majorTickMark val="out"/>
        <c:minorTickMark val="none"/>
        <c:tickLblPos val="none"/>
        <c:crossAx val="139182080"/>
        <c:crosses val="autoZero"/>
        <c:auto val="1"/>
        <c:lblAlgn val="ctr"/>
        <c:lblOffset val="100"/>
        <c:noMultiLvlLbl val="0"/>
      </c:catAx>
      <c:valAx>
        <c:axId val="139182080"/>
        <c:scaling>
          <c:orientation val="minMax"/>
        </c:scaling>
        <c:delete val="0"/>
        <c:axPos val="l"/>
        <c:majorGridlines/>
        <c:numFmt formatCode="General" sourceLinked="1"/>
        <c:majorTickMark val="out"/>
        <c:minorTickMark val="none"/>
        <c:tickLblPos val="nextTo"/>
        <c:crossAx val="139175808"/>
        <c:crosses val="autoZero"/>
        <c:crossBetween val="between"/>
      </c:valAx>
    </c:plotArea>
    <c:legend>
      <c:legendPos val="r"/>
      <c:layout>
        <c:manualLayout>
          <c:xMode val="edge"/>
          <c:yMode val="edge"/>
          <c:x val="0.33443468433326545"/>
          <c:y val="0.23684600406738845"/>
          <c:w val="0.6655653156667356"/>
          <c:h val="0.6860393711067635"/>
        </c:manualLayout>
      </c:layout>
      <c:overlay val="0"/>
      <c:txPr>
        <a:bodyPr/>
        <a:lstStyle/>
        <a:p>
          <a:pPr>
            <a:defRPr sz="900"/>
          </a:pPr>
          <a:endParaRPr lang="de-DE"/>
        </a:p>
      </c:txPr>
    </c:legend>
    <c:plotVisOnly val="1"/>
    <c:dispBlanksAs val="gap"/>
    <c:showDLblsOverMax val="0"/>
  </c:chart>
  <c:printSettings>
    <c:headerFooter/>
    <c:pageMargins b="0.75000000000000122" l="0.70000000000000062" r="0.70000000000000062" t="0.7500000000000012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0.xml"/><Relationship Id="rId5" Type="http://schemas.openxmlformats.org/officeDocument/2006/relationships/chart" Target="../charts/chart5.xml"/><Relationship Id="rId10" Type="http://schemas.openxmlformats.org/officeDocument/2006/relationships/chart" Target="../charts/chart9.xml"/><Relationship Id="rId4" Type="http://schemas.openxmlformats.org/officeDocument/2006/relationships/chart" Target="../charts/chart4.xml"/><Relationship Id="rId9"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300039</xdr:colOff>
      <xdr:row>14</xdr:row>
      <xdr:rowOff>190499</xdr:rowOff>
    </xdr:from>
    <xdr:to>
      <xdr:col>7</xdr:col>
      <xdr:colOff>293688</xdr:colOff>
      <xdr:row>27</xdr:row>
      <xdr:rowOff>107950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539749</xdr:colOff>
      <xdr:row>4</xdr:row>
      <xdr:rowOff>15876</xdr:rowOff>
    </xdr:from>
    <xdr:to>
      <xdr:col>5</xdr:col>
      <xdr:colOff>508001</xdr:colOff>
      <xdr:row>14</xdr:row>
      <xdr:rowOff>119063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255589</xdr:colOff>
      <xdr:row>28</xdr:row>
      <xdr:rowOff>103187</xdr:rowOff>
    </xdr:from>
    <xdr:to>
      <xdr:col>4</xdr:col>
      <xdr:colOff>674688</xdr:colOff>
      <xdr:row>43</xdr:row>
      <xdr:rowOff>87312</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636588</xdr:colOff>
      <xdr:row>4</xdr:row>
      <xdr:rowOff>0</xdr:rowOff>
    </xdr:from>
    <xdr:to>
      <xdr:col>7</xdr:col>
      <xdr:colOff>571499</xdr:colOff>
      <xdr:row>14</xdr:row>
      <xdr:rowOff>103188</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361952</xdr:colOff>
      <xdr:row>47</xdr:row>
      <xdr:rowOff>65091</xdr:rowOff>
    </xdr:from>
    <xdr:to>
      <xdr:col>7</xdr:col>
      <xdr:colOff>47626</xdr:colOff>
      <xdr:row>56</xdr:row>
      <xdr:rowOff>161925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603250</xdr:colOff>
      <xdr:row>47</xdr:row>
      <xdr:rowOff>71439</xdr:rowOff>
    </xdr:from>
    <xdr:to>
      <xdr:col>4</xdr:col>
      <xdr:colOff>293687</xdr:colOff>
      <xdr:row>56</xdr:row>
      <xdr:rowOff>171451</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58</xdr:row>
      <xdr:rowOff>128590</xdr:rowOff>
    </xdr:from>
    <xdr:to>
      <xdr:col>1</xdr:col>
      <xdr:colOff>625474</xdr:colOff>
      <xdr:row>68</xdr:row>
      <xdr:rowOff>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647701</xdr:colOff>
      <xdr:row>58</xdr:row>
      <xdr:rowOff>133350</xdr:rowOff>
    </xdr:from>
    <xdr:to>
      <xdr:col>4</xdr:col>
      <xdr:colOff>277813</xdr:colOff>
      <xdr:row>68</xdr:row>
      <xdr:rowOff>19050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0</xdr:col>
      <xdr:colOff>341312</xdr:colOff>
      <xdr:row>4</xdr:row>
      <xdr:rowOff>15875</xdr:rowOff>
    </xdr:from>
    <xdr:to>
      <xdr:col>2</xdr:col>
      <xdr:colOff>282993</xdr:colOff>
      <xdr:row>14</xdr:row>
      <xdr:rowOff>10969</xdr:rowOff>
    </xdr:to>
    <xdr:pic>
      <xdr:nvPicPr>
        <xdr:cNvPr id="11" name="Image 10"/>
        <xdr:cNvPicPr/>
      </xdr:nvPicPr>
      <xdr:blipFill>
        <a:blip xmlns:r="http://schemas.openxmlformats.org/officeDocument/2006/relationships" r:embed="rId9" cstate="print"/>
        <a:srcRect/>
        <a:stretch>
          <a:fillRect/>
        </a:stretch>
      </xdr:blipFill>
      <xdr:spPr bwMode="auto">
        <a:xfrm>
          <a:off x="341312" y="968375"/>
          <a:ext cx="1865731" cy="1900094"/>
        </a:xfrm>
        <a:prstGeom prst="rect">
          <a:avLst/>
        </a:prstGeom>
        <a:noFill/>
        <a:ln w="9525">
          <a:noFill/>
          <a:miter lim="800000"/>
          <a:headEnd/>
          <a:tailEnd/>
        </a:ln>
      </xdr:spPr>
    </xdr:pic>
    <xdr:clientData/>
  </xdr:twoCellAnchor>
  <xdr:twoCellAnchor>
    <xdr:from>
      <xdr:col>4</xdr:col>
      <xdr:colOff>761999</xdr:colOff>
      <xdr:row>28</xdr:row>
      <xdr:rowOff>103185</xdr:rowOff>
    </xdr:from>
    <xdr:to>
      <xdr:col>7</xdr:col>
      <xdr:colOff>277813</xdr:colOff>
      <xdr:row>43</xdr:row>
      <xdr:rowOff>87312</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373063</xdr:colOff>
      <xdr:row>49</xdr:row>
      <xdr:rowOff>119063</xdr:rowOff>
    </xdr:from>
    <xdr:to>
      <xdr:col>25</xdr:col>
      <xdr:colOff>677863</xdr:colOff>
      <xdr:row>65</xdr:row>
      <xdr:rowOff>77788</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382588</xdr:colOff>
      <xdr:row>58</xdr:row>
      <xdr:rowOff>133349</xdr:rowOff>
    </xdr:from>
    <xdr:to>
      <xdr:col>6</xdr:col>
      <xdr:colOff>715963</xdr:colOff>
      <xdr:row>68</xdr:row>
      <xdr:rowOff>38100</xdr:rowOff>
    </xdr:to>
    <xdr:graphicFrame macro="">
      <xdr:nvGraphicFramePr>
        <xdr:cNvPr id="14"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62"/>
  <sheetViews>
    <sheetView tabSelected="1" workbookViewId="0"/>
  </sheetViews>
  <sheetFormatPr baseColWidth="10" defaultColWidth="9.140625" defaultRowHeight="15"/>
  <cols>
    <col min="1" max="1" width="2.7109375" customWidth="1"/>
    <col min="2" max="2" width="109" bestFit="1" customWidth="1"/>
  </cols>
  <sheetData>
    <row r="1" spans="2:3" s="115" customFormat="1" ht="18.75">
      <c r="B1" s="119" t="s">
        <v>303</v>
      </c>
    </row>
    <row r="3" spans="2:3" s="115" customFormat="1" ht="18.75">
      <c r="B3" s="117" t="s">
        <v>324</v>
      </c>
    </row>
    <row r="4" spans="2:3" s="115" customFormat="1">
      <c r="B4" s="141" t="s">
        <v>304</v>
      </c>
      <c r="C4" s="54"/>
    </row>
    <row r="5" spans="2:3">
      <c r="B5" s="142" t="s">
        <v>67</v>
      </c>
    </row>
    <row r="6" spans="2:3">
      <c r="B6" s="142" t="s">
        <v>68</v>
      </c>
      <c r="C6" t="s">
        <v>253</v>
      </c>
    </row>
    <row r="7" spans="2:3">
      <c r="B7" s="142" t="s">
        <v>69</v>
      </c>
    </row>
    <row r="8" spans="2:3">
      <c r="B8" s="142" t="s">
        <v>70</v>
      </c>
    </row>
    <row r="9" spans="2:3">
      <c r="B9" s="142" t="s">
        <v>71</v>
      </c>
    </row>
    <row r="10" spans="2:3" ht="16.5" customHeight="1">
      <c r="B10" s="142" t="s">
        <v>306</v>
      </c>
    </row>
    <row r="11" spans="2:3">
      <c r="B11" s="142" t="s">
        <v>305</v>
      </c>
    </row>
    <row r="12" spans="2:3">
      <c r="B12" s="143" t="s">
        <v>307</v>
      </c>
    </row>
    <row r="13" spans="2:3">
      <c r="B13" s="143" t="s">
        <v>308</v>
      </c>
    </row>
    <row r="14" spans="2:3">
      <c r="B14" s="143" t="s">
        <v>309</v>
      </c>
    </row>
    <row r="15" spans="2:3">
      <c r="B15" s="143" t="s">
        <v>310</v>
      </c>
    </row>
    <row r="16" spans="2:3">
      <c r="B16" s="143" t="s">
        <v>311</v>
      </c>
    </row>
    <row r="17" spans="2:2">
      <c r="B17" s="143" t="s">
        <v>312</v>
      </c>
    </row>
    <row r="18" spans="2:2">
      <c r="B18" s="143" t="s">
        <v>313</v>
      </c>
    </row>
    <row r="19" spans="2:2">
      <c r="B19" s="143" t="s">
        <v>314</v>
      </c>
    </row>
    <row r="20" spans="2:2">
      <c r="B20" s="143" t="s">
        <v>315</v>
      </c>
    </row>
    <row r="21" spans="2:2">
      <c r="B21" s="143" t="s">
        <v>316</v>
      </c>
    </row>
    <row r="22" spans="2:2">
      <c r="B22" s="143" t="s">
        <v>317</v>
      </c>
    </row>
    <row r="23" spans="2:2">
      <c r="B23" s="143" t="s">
        <v>318</v>
      </c>
    </row>
    <row r="24" spans="2:2">
      <c r="B24" s="143" t="s">
        <v>319</v>
      </c>
    </row>
    <row r="25" spans="2:2">
      <c r="B25" s="143" t="s">
        <v>320</v>
      </c>
    </row>
    <row r="26" spans="2:2">
      <c r="B26" s="142" t="s">
        <v>321</v>
      </c>
    </row>
    <row r="27" spans="2:2">
      <c r="B27" s="142" t="s">
        <v>72</v>
      </c>
    </row>
    <row r="28" spans="2:2">
      <c r="B28" s="142" t="s">
        <v>73</v>
      </c>
    </row>
    <row r="29" spans="2:2">
      <c r="B29" s="142" t="s">
        <v>74</v>
      </c>
    </row>
    <row r="30" spans="2:2">
      <c r="B30" s="142" t="s">
        <v>75</v>
      </c>
    </row>
    <row r="31" spans="2:2">
      <c r="B31" s="142" t="s">
        <v>76</v>
      </c>
    </row>
    <row r="32" spans="2:2">
      <c r="B32" s="142" t="s">
        <v>77</v>
      </c>
    </row>
    <row r="33" spans="2:2">
      <c r="B33" s="142" t="s">
        <v>78</v>
      </c>
    </row>
    <row r="34" spans="2:2">
      <c r="B34" s="142" t="s">
        <v>79</v>
      </c>
    </row>
    <row r="35" spans="2:2">
      <c r="B35" s="142" t="s">
        <v>80</v>
      </c>
    </row>
    <row r="36" spans="2:2">
      <c r="B36" s="142" t="s">
        <v>81</v>
      </c>
    </row>
    <row r="37" spans="2:2">
      <c r="B37" s="142" t="s">
        <v>82</v>
      </c>
    </row>
    <row r="38" spans="2:2">
      <c r="B38" s="142" t="s">
        <v>83</v>
      </c>
    </row>
    <row r="39" spans="2:2">
      <c r="B39" s="142" t="s">
        <v>84</v>
      </c>
    </row>
    <row r="40" spans="2:2">
      <c r="B40" s="142" t="s">
        <v>85</v>
      </c>
    </row>
    <row r="41" spans="2:2">
      <c r="B41" s="142" t="s">
        <v>86</v>
      </c>
    </row>
    <row r="42" spans="2:2">
      <c r="B42" s="142" t="s">
        <v>87</v>
      </c>
    </row>
    <row r="43" spans="2:2">
      <c r="B43" s="142" t="s">
        <v>88</v>
      </c>
    </row>
    <row r="44" spans="2:2">
      <c r="B44" s="142" t="s">
        <v>89</v>
      </c>
    </row>
    <row r="45" spans="2:2">
      <c r="B45" s="142" t="s">
        <v>90</v>
      </c>
    </row>
    <row r="46" spans="2:2">
      <c r="B46" s="142" t="s">
        <v>91</v>
      </c>
    </row>
    <row r="47" spans="2:2">
      <c r="B47" s="142" t="s">
        <v>92</v>
      </c>
    </row>
    <row r="48" spans="2:2">
      <c r="B48" s="142" t="s">
        <v>93</v>
      </c>
    </row>
    <row r="49" spans="2:2">
      <c r="B49" s="142" t="s">
        <v>94</v>
      </c>
    </row>
    <row r="50" spans="2:2">
      <c r="B50" s="142" t="s">
        <v>95</v>
      </c>
    </row>
    <row r="51" spans="2:2">
      <c r="B51" s="142" t="s">
        <v>96</v>
      </c>
    </row>
    <row r="52" spans="2:2" s="115" customFormat="1">
      <c r="B52" s="142" t="s">
        <v>364</v>
      </c>
    </row>
    <row r="53" spans="2:2" s="115" customFormat="1">
      <c r="B53" s="142" t="s">
        <v>365</v>
      </c>
    </row>
    <row r="54" spans="2:2" s="115" customFormat="1">
      <c r="B54" s="142" t="s">
        <v>366</v>
      </c>
    </row>
    <row r="55" spans="2:2" s="115" customFormat="1">
      <c r="B55" s="142" t="s">
        <v>367</v>
      </c>
    </row>
    <row r="56" spans="2:2" s="115" customFormat="1">
      <c r="B56" s="142" t="s">
        <v>368</v>
      </c>
    </row>
    <row r="57" spans="2:2" s="50" customFormat="1">
      <c r="B57" s="143" t="s">
        <v>323</v>
      </c>
    </row>
    <row r="58" spans="2:2" s="50" customFormat="1">
      <c r="B58" s="143" t="s">
        <v>322</v>
      </c>
    </row>
    <row r="59" spans="2:2" s="50" customFormat="1">
      <c r="B59" s="142" t="s">
        <v>628</v>
      </c>
    </row>
    <row r="60" spans="2:2" s="50" customFormat="1">
      <c r="B60" s="142" t="s">
        <v>629</v>
      </c>
    </row>
    <row r="61" spans="2:2" s="50" customFormat="1"/>
    <row r="62" spans="2:2" s="50" customFormat="1"/>
  </sheetData>
  <hyperlinks>
    <hyperlink ref="B4" location="T0!A1" display="Table 0 : Installed capacities and generation in 2014"/>
    <hyperlink ref="B5" location="'T38'!A1" display="Table 38: Energy Demand by country in 2020 and 2030"/>
    <hyperlink ref="B6" location="'T39'!A1" display="Table 39: Energy Demand by country in 2040"/>
    <hyperlink ref="B7" location="'T40'!A1" display="Table 40: Energy Demand by country in 2050"/>
    <hyperlink ref="B8" location="'T41'!A1" display="Table 41: Lowest and highest peak demand by country in 2014"/>
    <hyperlink ref="B9" location="'T42'!A1" display="Table 42: Lowest and highest peak demand without DSM by country in 2050"/>
    <hyperlink ref="B10" location="'T43'!A1" display="Table 43: Installed generation capacity in Europe by country in 2020"/>
    <hyperlink ref="B11" location="'T44'!A1" display="Table 44: Installed generation capacity in Europe by country in 2030 – Vision 1 – Slowest Progress"/>
    <hyperlink ref="B12" location="'T45'!A1" display="Table 45: Installed generation capacity in Europe by country in 2030 – Vision 2 – Constrained Progress"/>
    <hyperlink ref="B13" location="'T46'!A1" display="Table 46: Installed generation capacity in Europe by country in 2030 – Vision 3 – National Green Transition"/>
    <hyperlink ref="B14" location="'T47'!A1" display="Table 47: Installed generation capacity in Europe by country in 2030 – Vision 4 – European Green Revolution"/>
    <hyperlink ref="B15" location="'T48'!A1" display="Table 48: Installed generation capacity in Europe by country in 2040 – Large Scale RES"/>
    <hyperlink ref="B16" location="'T49'!A1" display="Table 49: Installed generation capacity in Europe by country in 2040 – 100% RES"/>
    <hyperlink ref="B17" location="'T50'!A1" display="Table 50: Installed generation capacity in Europe by country in 2040 – Big &amp; Market"/>
    <hyperlink ref="B18" location="'T51'!A1" display="Table 51: Installed generation capacity in Europe by country in 2040 – Fossil &amp; Nuclear"/>
    <hyperlink ref="B19" location="'T52'!A1" display="Table 52: Installed generation capacity in Europe by country in 2040 – Small &amp; Local"/>
    <hyperlink ref="B20" location="'T53'!A1" display="Table 53: Installed generation capacity in Europe by country in 2050 – Large Scale RES"/>
    <hyperlink ref="B21" location="'T54'!A1" display="Table 54: Installed generation capacity in Europe by country in 2050 – 100% RES"/>
    <hyperlink ref="B22" location="'T55'!A1" display="Table 55: Installed generation capacity in Europe by country in 2050 – Big &amp; Market"/>
    <hyperlink ref="B23" location="'T56'!A1" display="Table 56: Installed generation capacity in Europe by country in 2050 – Fossil &amp; Nuclear"/>
    <hyperlink ref="B24" location="'T57'!A1" display="Table 57: Installed generation capacity in Europe by country in 2050 – Small &amp; Local"/>
    <hyperlink ref="B25" location="'T58'!A1" display="Table 58: Installed hydro Pumped Store Plant by country in 2040"/>
    <hyperlink ref="B26" location="'T59'!A1" display="Table 59: Installed hydro Pumped Store Plant by country in 2050"/>
    <hyperlink ref="B27" location="'T60'!A1" display="Table 60: Energy production in Europe by country in 2020"/>
    <hyperlink ref="B28" location="'T61'!A1" display="Table 61: Energy production in Europe by country in 2030 – Vision 1 – Slowest Progress"/>
    <hyperlink ref="B29" location="'T62'!A1" display="Table 62: Energy production in Europe by country in 2030 – Vision 2 – Constrained Progress"/>
    <hyperlink ref="B30" location="'T63'!A1" display="Table 63: Energy production in Europe by country in 2030 – Vision 3 – National Green Transition"/>
    <hyperlink ref="B31" location="'T64'!A1" display="Table 64: Energy production in Europe by country in 2030 – Vision 4 – European Green Revolution"/>
    <hyperlink ref="B32" location="'T65'!A1" display="Table 65: Energy production in Europe by country in 2040 – Large Scale RES"/>
    <hyperlink ref="B33" location="'T66'!A1" display="Table 66: Energy production in Europe by country in 2040 – 100% RES"/>
    <hyperlink ref="B34" location="'T67'!A1" display="Table 67: Energy production in Europe by country in 2040 – Big &amp; Market"/>
    <hyperlink ref="B35" location="'T68'!A1" display="Table 68: Energy production in Europe by country in 2040 – Fossil &amp; Nuclear"/>
    <hyperlink ref="B36" location="'T69'!A1" display="Table 69: Energy production in Europe by country in 2040 – Small &amp; Local"/>
    <hyperlink ref="B37" location="'T70'!A1" display="Table 70: Energy production in Europe by country in 2050 – Large Scale RES"/>
    <hyperlink ref="B38" location="'T71'!A1" display="Table 71: Energy production in Europe by country in 2050 – 100% RES"/>
    <hyperlink ref="B39" location="'T72'!A1" display="Table 72: Energy production in Europe by country in 2050 – Big &amp; Market"/>
    <hyperlink ref="B40" location="'T73'!A1" display="Table 73: Energy production in Europe by country in 2050 – Fossil &amp; Nuclear"/>
    <hyperlink ref="B41" location="'T74'!A1" display="Table 74: Energy production in Europe by country in 2050 – Small &amp; Local"/>
    <hyperlink ref="B42" location="'T75'!A1" display="Table 75: Energy balance in Europe by country in 2040 – Large Scale RES"/>
    <hyperlink ref="B43" location="'T76'!A1" display="Table 76: Energy balance in Europe by country in 2040 – 100% RES"/>
    <hyperlink ref="B44" location="'T77'!A1" display="Table 77: Energy balance in Europe by country in 2040 – Big &amp; Market"/>
    <hyperlink ref="B45" location="'T78'!A1" display="Table 78: Energy balance in Europe by country in 2040 – Fossil &amp; Nuclear"/>
    <hyperlink ref="B46" location="'T79'!A1" display="Table 79: Energy balance in Europe by country in 2040 – Small &amp; Local"/>
    <hyperlink ref="B47" location="'T80'!A1" display="Table 80: Energy balance in Europe by country in 2050 – Large Scale RES"/>
    <hyperlink ref="B48" location="'T81'!A1" display="Table 81: Energy balance in Europe by country in 2050 – 100% RES"/>
    <hyperlink ref="B49" location="'T82'!A1" display="Table 82: Energy balance in Europe by country in 2050 – Big &amp; Market"/>
    <hyperlink ref="B50" location="'T83'!A1" display="Table 83: Energy balance in Europe by country in 2050 – Fossil &amp; Nuclear"/>
    <hyperlink ref="B51" location="'T84'!A1" display="Table 84: Energy balance in Europe by country in 2050 – Small &amp; Local"/>
    <hyperlink ref="B52" location="'T85'!A1" display="Table 85: ENS, spillage, CO2, balance and operating cost in copper plate, before and after reinforcement – Large Scale RES"/>
    <hyperlink ref="B53" location="'T86'!A1" display="Table 86: ENS, spillage, CO2, balance and operating cost in copper plate, before and after reinforcement – 100% RES"/>
    <hyperlink ref="B54" location="'T87'!A1" display="Table 87: ENS, spillage, CO2, balance and operating cost in copper plate, before and after reinforcement – Big &amp; market"/>
    <hyperlink ref="B55" location="'T88'!A1" display="Table 88: ENS, spillage, CO2, balance and operating cost in copper plate, before and after reinforcement – Fossil &amp; nuclear"/>
    <hyperlink ref="B56" location="'T89'!A1" display="Table 89: ENS, spillage, CO2, balance and operating cost in copper plate, before and after reinforcement – Small &amp; local"/>
    <hyperlink ref="B57" location="'T91'!A1" display="Table 91: Installed off-shore Wind by cluster in NS in 2040"/>
    <hyperlink ref="B58" location="'T92'!A1" display="Table 92: Installed off-shore Wind by cluster in NS in 2050"/>
    <hyperlink ref="B59" location="'T93'!A1" display="Table 93: Starting Grid for all scenarios in 2030"/>
    <hyperlink ref="B60" location="'T94'!A1" display="Table 94: Transmission requirements for 2040 and all scenarios in 205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workbookViewId="0">
      <selection activeCell="H43" sqref="H43"/>
    </sheetView>
  </sheetViews>
  <sheetFormatPr baseColWidth="10" defaultColWidth="9.140625" defaultRowHeight="15"/>
  <cols>
    <col min="1" max="1" width="2.7109375" customWidth="1"/>
    <col min="2" max="2" width="9.140625" style="1"/>
  </cols>
  <sheetData>
    <row r="1" spans="1:19" ht="19.5" thickBot="1">
      <c r="A1" s="117" t="s">
        <v>301</v>
      </c>
      <c r="F1" s="118" t="s">
        <v>306</v>
      </c>
      <c r="O1" s="142" t="s">
        <v>370</v>
      </c>
    </row>
    <row r="2" spans="1:19" s="2" customFormat="1" ht="15.75" customHeight="1" thickBot="1">
      <c r="B2" s="30" t="s">
        <v>59</v>
      </c>
      <c r="C2" s="205">
        <v>2020</v>
      </c>
      <c r="D2" s="206"/>
      <c r="E2" s="206"/>
      <c r="F2" s="206"/>
      <c r="G2" s="206"/>
      <c r="H2" s="206"/>
      <c r="I2" s="206"/>
      <c r="J2" s="206"/>
      <c r="K2" s="206"/>
      <c r="L2" s="206"/>
      <c r="M2" s="206"/>
      <c r="N2" s="206"/>
      <c r="O2" s="207"/>
    </row>
    <row r="3" spans="1:19" s="50" customFormat="1" ht="23.25" thickBot="1">
      <c r="B3" s="23" t="s">
        <v>149</v>
      </c>
      <c r="C3" s="47" t="s">
        <v>150</v>
      </c>
      <c r="D3" s="47" t="s">
        <v>151</v>
      </c>
      <c r="E3" s="47" t="s">
        <v>152</v>
      </c>
      <c r="F3" s="47" t="s">
        <v>18</v>
      </c>
      <c r="G3" s="47" t="s">
        <v>153</v>
      </c>
      <c r="H3" s="47" t="s">
        <v>16</v>
      </c>
      <c r="I3" s="47" t="s">
        <v>154</v>
      </c>
      <c r="J3" s="47" t="s">
        <v>155</v>
      </c>
      <c r="K3" s="47" t="s">
        <v>156</v>
      </c>
      <c r="L3" s="47" t="s">
        <v>15</v>
      </c>
      <c r="M3" s="48" t="s">
        <v>14</v>
      </c>
      <c r="N3" s="49" t="s">
        <v>157</v>
      </c>
      <c r="O3" s="48" t="s">
        <v>158</v>
      </c>
    </row>
    <row r="4" spans="1:19" ht="15.75" thickBot="1">
      <c r="B4" s="24" t="s">
        <v>57</v>
      </c>
      <c r="C4" s="18" t="s">
        <v>3</v>
      </c>
      <c r="D4" s="18" t="s">
        <v>3</v>
      </c>
      <c r="E4" s="18" t="s">
        <v>3</v>
      </c>
      <c r="F4" s="18" t="s">
        <v>3</v>
      </c>
      <c r="G4" s="18" t="s">
        <v>3</v>
      </c>
      <c r="H4" s="18" t="s">
        <v>3</v>
      </c>
      <c r="I4" s="18" t="s">
        <v>3</v>
      </c>
      <c r="J4" s="18" t="s">
        <v>3</v>
      </c>
      <c r="K4" s="18" t="s">
        <v>3</v>
      </c>
      <c r="L4" s="18" t="s">
        <v>3</v>
      </c>
      <c r="M4" s="17" t="s">
        <v>3</v>
      </c>
      <c r="N4" s="51" t="s">
        <v>3</v>
      </c>
      <c r="O4" s="17" t="s">
        <v>3</v>
      </c>
      <c r="P4" s="115"/>
      <c r="Q4" s="115"/>
      <c r="R4" s="115"/>
      <c r="S4" s="115"/>
    </row>
    <row r="5" spans="1:19" s="115" customFormat="1">
      <c r="B5" s="25" t="s">
        <v>56</v>
      </c>
      <c r="C5" s="4">
        <v>0</v>
      </c>
      <c r="D5" s="4">
        <v>100</v>
      </c>
      <c r="E5" s="4">
        <v>0</v>
      </c>
      <c r="F5" s="4">
        <v>2446</v>
      </c>
      <c r="G5" s="4">
        <v>0</v>
      </c>
      <c r="H5" s="4">
        <v>0</v>
      </c>
      <c r="I5" s="4">
        <v>0</v>
      </c>
      <c r="J5" s="4">
        <v>0</v>
      </c>
      <c r="K5" s="4">
        <v>0</v>
      </c>
      <c r="L5" s="4">
        <v>0</v>
      </c>
      <c r="M5" s="13">
        <v>0</v>
      </c>
      <c r="N5" s="53">
        <f t="shared" ref="N5" si="0">C5+K5</f>
        <v>0</v>
      </c>
      <c r="O5" s="13">
        <f t="shared" ref="O5" si="1">D5+E5+G5+I5+J5</f>
        <v>100</v>
      </c>
    </row>
    <row r="6" spans="1:19">
      <c r="B6" s="25" t="s">
        <v>54</v>
      </c>
      <c r="C6" s="16">
        <v>0</v>
      </c>
      <c r="D6" s="16">
        <v>5119</v>
      </c>
      <c r="E6" s="16">
        <v>598</v>
      </c>
      <c r="F6" s="16">
        <v>14588</v>
      </c>
      <c r="G6" s="16">
        <v>0</v>
      </c>
      <c r="H6" s="16">
        <v>0</v>
      </c>
      <c r="I6" s="16">
        <v>196</v>
      </c>
      <c r="J6" s="16">
        <v>990</v>
      </c>
      <c r="K6" s="16">
        <v>630</v>
      </c>
      <c r="L6" s="16">
        <v>2000</v>
      </c>
      <c r="M6" s="15">
        <v>3880</v>
      </c>
      <c r="N6" s="52">
        <f t="shared" ref="N6:N38" si="2">C6+K6</f>
        <v>630</v>
      </c>
      <c r="O6" s="15">
        <f t="shared" ref="O6:O38" si="3">D6+E6+G6+I6+J6</f>
        <v>6903</v>
      </c>
      <c r="P6" s="115"/>
      <c r="Q6" s="115"/>
      <c r="R6" s="115"/>
      <c r="S6" s="115"/>
    </row>
    <row r="7" spans="1:19">
      <c r="B7" s="25" t="s">
        <v>53</v>
      </c>
      <c r="C7" s="4">
        <v>0</v>
      </c>
      <c r="D7" s="4">
        <v>0</v>
      </c>
      <c r="E7" s="4">
        <v>0</v>
      </c>
      <c r="F7" s="4">
        <v>2042</v>
      </c>
      <c r="G7" s="4">
        <v>2158</v>
      </c>
      <c r="H7" s="4">
        <v>0</v>
      </c>
      <c r="I7" s="4">
        <v>0</v>
      </c>
      <c r="J7" s="4">
        <v>0</v>
      </c>
      <c r="K7" s="4">
        <v>0</v>
      </c>
      <c r="L7" s="4">
        <v>0</v>
      </c>
      <c r="M7" s="13">
        <v>350</v>
      </c>
      <c r="N7" s="53">
        <f t="shared" si="2"/>
        <v>0</v>
      </c>
      <c r="O7" s="13">
        <f t="shared" si="3"/>
        <v>2158</v>
      </c>
      <c r="P7" s="115"/>
      <c r="Q7" s="115"/>
      <c r="R7" s="115"/>
      <c r="S7" s="115"/>
    </row>
    <row r="8" spans="1:19">
      <c r="B8" s="25" t="s">
        <v>52</v>
      </c>
      <c r="C8" s="16">
        <v>0</v>
      </c>
      <c r="D8" s="16">
        <v>5400</v>
      </c>
      <c r="E8" s="16">
        <v>0</v>
      </c>
      <c r="F8" s="16">
        <v>1438</v>
      </c>
      <c r="G8" s="16">
        <v>0</v>
      </c>
      <c r="H8" s="16">
        <v>5060</v>
      </c>
      <c r="I8" s="16">
        <v>0</v>
      </c>
      <c r="J8" s="16">
        <v>3200</v>
      </c>
      <c r="K8" s="16">
        <v>1700</v>
      </c>
      <c r="L8" s="16">
        <v>4050</v>
      </c>
      <c r="M8" s="15">
        <v>4900</v>
      </c>
      <c r="N8" s="52">
        <f t="shared" si="2"/>
        <v>1700</v>
      </c>
      <c r="O8" s="15">
        <f t="shared" si="3"/>
        <v>8600</v>
      </c>
      <c r="P8" s="115"/>
      <c r="Q8" s="115"/>
      <c r="R8" s="115"/>
      <c r="S8" s="115"/>
    </row>
    <row r="9" spans="1:19">
      <c r="B9" s="25" t="s">
        <v>51</v>
      </c>
      <c r="C9" s="4">
        <v>0</v>
      </c>
      <c r="D9" s="4">
        <v>797</v>
      </c>
      <c r="E9" s="4">
        <v>710</v>
      </c>
      <c r="F9" s="4">
        <v>3050</v>
      </c>
      <c r="G9" s="4">
        <v>4197</v>
      </c>
      <c r="H9" s="4">
        <v>2000</v>
      </c>
      <c r="I9" s="4">
        <v>0</v>
      </c>
      <c r="J9" s="4">
        <v>0</v>
      </c>
      <c r="K9" s="4">
        <v>0</v>
      </c>
      <c r="L9" s="4">
        <v>1250</v>
      </c>
      <c r="M9" s="13">
        <v>900</v>
      </c>
      <c r="N9" s="53">
        <f t="shared" si="2"/>
        <v>0</v>
      </c>
      <c r="O9" s="13">
        <f t="shared" si="3"/>
        <v>5704</v>
      </c>
      <c r="P9" s="115"/>
      <c r="Q9" s="115"/>
      <c r="R9" s="115"/>
      <c r="S9" s="115"/>
    </row>
    <row r="10" spans="1:19">
      <c r="B10" s="25" t="s">
        <v>50</v>
      </c>
      <c r="C10" s="16">
        <v>0</v>
      </c>
      <c r="D10" s="16">
        <v>0</v>
      </c>
      <c r="E10" s="16">
        <v>0</v>
      </c>
      <c r="F10" s="16">
        <v>18510</v>
      </c>
      <c r="G10" s="16">
        <v>0</v>
      </c>
      <c r="H10" s="16">
        <v>2845</v>
      </c>
      <c r="I10" s="16">
        <v>0</v>
      </c>
      <c r="J10" s="16">
        <v>520</v>
      </c>
      <c r="K10" s="16">
        <v>380</v>
      </c>
      <c r="L10" s="16">
        <v>1750</v>
      </c>
      <c r="M10" s="15">
        <v>120</v>
      </c>
      <c r="N10" s="52">
        <f t="shared" si="2"/>
        <v>380</v>
      </c>
      <c r="O10" s="15">
        <f t="shared" si="3"/>
        <v>520</v>
      </c>
      <c r="P10" s="115"/>
      <c r="Q10" s="115"/>
      <c r="R10" s="115"/>
      <c r="S10" s="115"/>
    </row>
    <row r="11" spans="1:19">
      <c r="B11" s="25" t="s">
        <v>49</v>
      </c>
      <c r="C11" s="4">
        <v>0</v>
      </c>
      <c r="D11" s="4">
        <v>1610</v>
      </c>
      <c r="E11" s="4">
        <v>1500</v>
      </c>
      <c r="F11" s="4">
        <v>2170</v>
      </c>
      <c r="G11" s="4">
        <v>6600</v>
      </c>
      <c r="H11" s="4">
        <v>4000</v>
      </c>
      <c r="I11" s="4">
        <v>0</v>
      </c>
      <c r="J11" s="4">
        <v>308</v>
      </c>
      <c r="K11" s="4">
        <v>900</v>
      </c>
      <c r="L11" s="4">
        <v>2560</v>
      </c>
      <c r="M11" s="13">
        <v>580</v>
      </c>
      <c r="N11" s="53">
        <f t="shared" si="2"/>
        <v>900</v>
      </c>
      <c r="O11" s="13">
        <f t="shared" si="3"/>
        <v>10018</v>
      </c>
      <c r="P11" s="115"/>
      <c r="Q11" s="115"/>
      <c r="R11" s="115"/>
      <c r="S11" s="115"/>
    </row>
    <row r="12" spans="1:19">
      <c r="B12" s="25" t="s">
        <v>48</v>
      </c>
      <c r="C12" s="16">
        <v>0</v>
      </c>
      <c r="D12" s="16">
        <v>28166</v>
      </c>
      <c r="E12" s="16">
        <v>26914</v>
      </c>
      <c r="F12" s="16">
        <v>9149</v>
      </c>
      <c r="G12" s="16">
        <v>21846</v>
      </c>
      <c r="H12" s="16">
        <v>8107</v>
      </c>
      <c r="I12" s="16">
        <v>3680</v>
      </c>
      <c r="J12" s="16">
        <v>6390</v>
      </c>
      <c r="K12" s="16">
        <v>7880</v>
      </c>
      <c r="L12" s="16">
        <v>46860</v>
      </c>
      <c r="M12" s="15">
        <v>56070</v>
      </c>
      <c r="N12" s="52">
        <f t="shared" si="2"/>
        <v>7880</v>
      </c>
      <c r="O12" s="15">
        <f t="shared" si="3"/>
        <v>86996</v>
      </c>
      <c r="P12" s="115"/>
      <c r="Q12" s="115"/>
      <c r="R12" s="115"/>
      <c r="S12" s="115"/>
    </row>
    <row r="13" spans="1:19">
      <c r="B13" s="25" t="s">
        <v>47</v>
      </c>
      <c r="C13" s="4">
        <v>1591</v>
      </c>
      <c r="D13" s="4">
        <v>1772</v>
      </c>
      <c r="E13" s="4">
        <v>1179</v>
      </c>
      <c r="F13" s="4">
        <v>9</v>
      </c>
      <c r="G13" s="4">
        <v>0</v>
      </c>
      <c r="H13" s="4">
        <v>0</v>
      </c>
      <c r="I13" s="4">
        <v>735</v>
      </c>
      <c r="J13" s="4">
        <v>0</v>
      </c>
      <c r="K13" s="4">
        <v>250</v>
      </c>
      <c r="L13" s="4">
        <v>840</v>
      </c>
      <c r="M13" s="13">
        <v>6040</v>
      </c>
      <c r="N13" s="53">
        <f t="shared" si="2"/>
        <v>1841</v>
      </c>
      <c r="O13" s="13">
        <f t="shared" si="3"/>
        <v>3686</v>
      </c>
      <c r="P13" s="115"/>
      <c r="Q13" s="115"/>
      <c r="R13" s="115"/>
      <c r="S13" s="115"/>
    </row>
    <row r="14" spans="1:19">
      <c r="B14" s="25" t="s">
        <v>46</v>
      </c>
      <c r="C14" s="16">
        <v>656</v>
      </c>
      <c r="D14" s="16">
        <v>94</v>
      </c>
      <c r="E14" s="16">
        <v>0</v>
      </c>
      <c r="F14" s="16">
        <v>10</v>
      </c>
      <c r="G14" s="16">
        <v>0</v>
      </c>
      <c r="H14" s="16">
        <v>0</v>
      </c>
      <c r="I14" s="16">
        <v>1291</v>
      </c>
      <c r="J14" s="16">
        <v>150</v>
      </c>
      <c r="K14" s="16">
        <v>180</v>
      </c>
      <c r="L14" s="16">
        <v>0</v>
      </c>
      <c r="M14" s="15">
        <v>400</v>
      </c>
      <c r="N14" s="52">
        <f t="shared" si="2"/>
        <v>836</v>
      </c>
      <c r="O14" s="15">
        <f t="shared" si="3"/>
        <v>1535</v>
      </c>
    </row>
    <row r="15" spans="1:19">
      <c r="B15" s="25" t="s">
        <v>45</v>
      </c>
      <c r="C15" s="4">
        <v>0</v>
      </c>
      <c r="D15" s="4">
        <v>24948</v>
      </c>
      <c r="E15" s="4">
        <v>9533</v>
      </c>
      <c r="F15" s="4">
        <v>20890</v>
      </c>
      <c r="G15" s="4">
        <v>0</v>
      </c>
      <c r="H15" s="4">
        <v>7573</v>
      </c>
      <c r="I15" s="4">
        <v>0</v>
      </c>
      <c r="J15" s="4">
        <v>7390</v>
      </c>
      <c r="K15" s="4">
        <v>1250</v>
      </c>
      <c r="L15" s="4">
        <v>8090</v>
      </c>
      <c r="M15" s="13">
        <v>27650</v>
      </c>
      <c r="N15" s="53">
        <f t="shared" si="2"/>
        <v>1250</v>
      </c>
      <c r="O15" s="13">
        <f t="shared" si="3"/>
        <v>41871</v>
      </c>
    </row>
    <row r="16" spans="1:19">
      <c r="B16" s="25" t="s">
        <v>44</v>
      </c>
      <c r="C16" s="16">
        <v>580</v>
      </c>
      <c r="D16" s="16">
        <v>0</v>
      </c>
      <c r="E16" s="16">
        <v>565</v>
      </c>
      <c r="F16" s="16">
        <v>3200</v>
      </c>
      <c r="G16" s="16">
        <v>0</v>
      </c>
      <c r="H16" s="16">
        <v>4350</v>
      </c>
      <c r="I16" s="16">
        <v>1360</v>
      </c>
      <c r="J16" s="16">
        <v>2310</v>
      </c>
      <c r="K16" s="16">
        <v>3340</v>
      </c>
      <c r="L16" s="16">
        <v>100</v>
      </c>
      <c r="M16" s="15">
        <v>2500</v>
      </c>
      <c r="N16" s="52">
        <f t="shared" si="2"/>
        <v>3920</v>
      </c>
      <c r="O16" s="15">
        <f t="shared" si="3"/>
        <v>4235</v>
      </c>
    </row>
    <row r="17" spans="2:19">
      <c r="B17" s="25" t="s">
        <v>42</v>
      </c>
      <c r="C17" s="4">
        <v>0</v>
      </c>
      <c r="D17" s="4">
        <v>6951</v>
      </c>
      <c r="E17" s="4">
        <v>2900</v>
      </c>
      <c r="F17" s="4">
        <v>25200</v>
      </c>
      <c r="G17" s="4">
        <v>0</v>
      </c>
      <c r="H17" s="4">
        <v>63020</v>
      </c>
      <c r="I17" s="4">
        <v>2905</v>
      </c>
      <c r="J17" s="4">
        <v>5500</v>
      </c>
      <c r="K17" s="4">
        <v>1400</v>
      </c>
      <c r="L17" s="4">
        <v>8500</v>
      </c>
      <c r="M17" s="13">
        <v>13900</v>
      </c>
      <c r="N17" s="53">
        <f t="shared" si="2"/>
        <v>1400</v>
      </c>
      <c r="O17" s="13">
        <f t="shared" si="3"/>
        <v>18256</v>
      </c>
    </row>
    <row r="18" spans="2:19">
      <c r="B18" s="25" t="s">
        <v>43</v>
      </c>
      <c r="C18" s="16">
        <v>0</v>
      </c>
      <c r="D18" s="16">
        <v>35552</v>
      </c>
      <c r="E18" s="16">
        <v>7217</v>
      </c>
      <c r="F18" s="16">
        <v>4754</v>
      </c>
      <c r="G18" s="16">
        <v>0</v>
      </c>
      <c r="H18" s="16">
        <v>8981</v>
      </c>
      <c r="I18" s="16">
        <v>109</v>
      </c>
      <c r="J18" s="16">
        <v>3670</v>
      </c>
      <c r="K18" s="16">
        <v>5680</v>
      </c>
      <c r="L18" s="16">
        <v>7460</v>
      </c>
      <c r="M18" s="15">
        <v>26250</v>
      </c>
      <c r="N18" s="52">
        <f t="shared" si="2"/>
        <v>5680</v>
      </c>
      <c r="O18" s="15">
        <f t="shared" si="3"/>
        <v>46548</v>
      </c>
    </row>
    <row r="19" spans="2:19">
      <c r="B19" s="25" t="s">
        <v>41</v>
      </c>
      <c r="C19" s="4">
        <v>0</v>
      </c>
      <c r="D19" s="4">
        <v>5202</v>
      </c>
      <c r="E19" s="4">
        <v>0</v>
      </c>
      <c r="F19" s="4">
        <v>3669</v>
      </c>
      <c r="G19" s="4">
        <v>2876</v>
      </c>
      <c r="H19" s="4">
        <v>0</v>
      </c>
      <c r="I19" s="4">
        <v>0</v>
      </c>
      <c r="J19" s="4">
        <v>0</v>
      </c>
      <c r="K19" s="4">
        <v>320</v>
      </c>
      <c r="L19" s="4">
        <v>4000</v>
      </c>
      <c r="M19" s="13">
        <v>2800</v>
      </c>
      <c r="N19" s="53">
        <f t="shared" si="2"/>
        <v>320</v>
      </c>
      <c r="O19" s="13">
        <f t="shared" si="3"/>
        <v>8078</v>
      </c>
      <c r="S19" s="54"/>
    </row>
    <row r="20" spans="2:19">
      <c r="B20" s="25" t="s">
        <v>40</v>
      </c>
      <c r="C20" s="16">
        <v>0</v>
      </c>
      <c r="D20" s="16">
        <v>1300</v>
      </c>
      <c r="E20" s="16">
        <v>700</v>
      </c>
      <c r="F20" s="16">
        <v>2500</v>
      </c>
      <c r="G20" s="16">
        <v>0</v>
      </c>
      <c r="H20" s="16">
        <v>0</v>
      </c>
      <c r="I20" s="16">
        <v>300</v>
      </c>
      <c r="J20" s="16">
        <v>200</v>
      </c>
      <c r="K20" s="16">
        <v>100</v>
      </c>
      <c r="L20" s="16">
        <v>0</v>
      </c>
      <c r="M20" s="15">
        <v>700</v>
      </c>
      <c r="N20" s="52">
        <f t="shared" si="2"/>
        <v>100</v>
      </c>
      <c r="O20" s="15">
        <f t="shared" si="3"/>
        <v>2500</v>
      </c>
    </row>
    <row r="21" spans="2:19">
      <c r="B21" s="25" t="s">
        <v>39</v>
      </c>
      <c r="C21" s="4">
        <v>223</v>
      </c>
      <c r="D21" s="4">
        <v>3794</v>
      </c>
      <c r="E21" s="4">
        <v>0</v>
      </c>
      <c r="F21" s="4">
        <v>56</v>
      </c>
      <c r="G21" s="4">
        <v>849</v>
      </c>
      <c r="H21" s="4">
        <v>1892</v>
      </c>
      <c r="I21" s="4">
        <v>407</v>
      </c>
      <c r="J21" s="4">
        <v>850</v>
      </c>
      <c r="K21" s="4">
        <v>500</v>
      </c>
      <c r="L21" s="4">
        <v>60</v>
      </c>
      <c r="M21" s="13">
        <v>750</v>
      </c>
      <c r="N21" s="53">
        <f t="shared" si="2"/>
        <v>723</v>
      </c>
      <c r="O21" s="13">
        <f t="shared" si="3"/>
        <v>5900</v>
      </c>
    </row>
    <row r="22" spans="2:19">
      <c r="B22" s="25" t="s">
        <v>38</v>
      </c>
      <c r="C22" s="16">
        <v>0</v>
      </c>
      <c r="D22" s="16">
        <v>3434</v>
      </c>
      <c r="E22" s="16">
        <v>850</v>
      </c>
      <c r="F22" s="16">
        <v>508</v>
      </c>
      <c r="G22" s="16">
        <v>0</v>
      </c>
      <c r="H22" s="16">
        <v>0</v>
      </c>
      <c r="I22" s="16">
        <v>324</v>
      </c>
      <c r="J22" s="16">
        <v>150</v>
      </c>
      <c r="K22" s="16">
        <v>240</v>
      </c>
      <c r="L22" s="16">
        <v>10</v>
      </c>
      <c r="M22" s="15">
        <v>3600</v>
      </c>
      <c r="N22" s="52">
        <f t="shared" si="2"/>
        <v>240</v>
      </c>
      <c r="O22" s="15">
        <f t="shared" si="3"/>
        <v>4758</v>
      </c>
    </row>
    <row r="23" spans="2:19">
      <c r="B23" s="25" t="s">
        <v>37</v>
      </c>
      <c r="C23" s="4">
        <v>0</v>
      </c>
      <c r="D23" s="4">
        <v>35213</v>
      </c>
      <c r="E23" s="4">
        <v>7056</v>
      </c>
      <c r="F23" s="4">
        <v>22635</v>
      </c>
      <c r="G23" s="4">
        <v>0</v>
      </c>
      <c r="H23" s="4">
        <v>0</v>
      </c>
      <c r="I23" s="4">
        <v>1386</v>
      </c>
      <c r="J23" s="4">
        <v>11350</v>
      </c>
      <c r="K23" s="4">
        <v>7240</v>
      </c>
      <c r="L23" s="4">
        <v>24580</v>
      </c>
      <c r="M23" s="13">
        <v>13400</v>
      </c>
      <c r="N23" s="53">
        <f t="shared" si="2"/>
        <v>7240</v>
      </c>
      <c r="O23" s="13">
        <f t="shared" si="3"/>
        <v>55005</v>
      </c>
    </row>
    <row r="24" spans="2:19">
      <c r="B24" s="25" t="s">
        <v>36</v>
      </c>
      <c r="C24" s="16">
        <v>0</v>
      </c>
      <c r="D24" s="16">
        <v>1260</v>
      </c>
      <c r="E24" s="16">
        <v>0</v>
      </c>
      <c r="F24" s="16">
        <v>1256</v>
      </c>
      <c r="G24" s="16">
        <v>0</v>
      </c>
      <c r="H24" s="16">
        <v>0</v>
      </c>
      <c r="I24" s="16">
        <v>0</v>
      </c>
      <c r="J24" s="16">
        <v>270</v>
      </c>
      <c r="K24" s="16">
        <v>310</v>
      </c>
      <c r="L24" s="16">
        <v>70</v>
      </c>
      <c r="M24" s="15">
        <v>500</v>
      </c>
      <c r="N24" s="52">
        <f t="shared" si="2"/>
        <v>310</v>
      </c>
      <c r="O24" s="15">
        <f t="shared" si="3"/>
        <v>1530</v>
      </c>
    </row>
    <row r="25" spans="2:19">
      <c r="B25" s="25" t="s">
        <v>35</v>
      </c>
      <c r="C25" s="4">
        <v>0</v>
      </c>
      <c r="D25" s="4">
        <v>375</v>
      </c>
      <c r="E25" s="4">
        <v>0</v>
      </c>
      <c r="F25" s="4">
        <v>1344</v>
      </c>
      <c r="G25" s="4">
        <v>0</v>
      </c>
      <c r="H25" s="4">
        <v>0</v>
      </c>
      <c r="I25" s="4">
        <v>0</v>
      </c>
      <c r="J25" s="4">
        <v>90</v>
      </c>
      <c r="K25" s="4">
        <v>10</v>
      </c>
      <c r="L25" s="4">
        <v>120</v>
      </c>
      <c r="M25" s="13">
        <v>90</v>
      </c>
      <c r="N25" s="53">
        <f t="shared" si="2"/>
        <v>10</v>
      </c>
      <c r="O25" s="13">
        <f t="shared" si="3"/>
        <v>465</v>
      </c>
    </row>
    <row r="26" spans="2:19">
      <c r="B26" s="25" t="s">
        <v>34</v>
      </c>
      <c r="C26" s="16">
        <v>0</v>
      </c>
      <c r="D26" s="16">
        <v>1036</v>
      </c>
      <c r="E26" s="16">
        <v>0</v>
      </c>
      <c r="F26" s="16">
        <v>1621</v>
      </c>
      <c r="G26" s="16">
        <v>0</v>
      </c>
      <c r="H26" s="16">
        <v>0</v>
      </c>
      <c r="I26" s="16">
        <v>0</v>
      </c>
      <c r="J26" s="16">
        <v>150</v>
      </c>
      <c r="K26" s="16">
        <v>220</v>
      </c>
      <c r="L26" s="16">
        <v>60</v>
      </c>
      <c r="M26" s="15">
        <v>360</v>
      </c>
      <c r="N26" s="52">
        <f t="shared" si="2"/>
        <v>220</v>
      </c>
      <c r="O26" s="15">
        <f t="shared" si="3"/>
        <v>1186</v>
      </c>
    </row>
    <row r="27" spans="2:19">
      <c r="B27" s="25" t="s">
        <v>32</v>
      </c>
      <c r="C27" s="4">
        <v>0</v>
      </c>
      <c r="D27" s="4">
        <v>0</v>
      </c>
      <c r="E27" s="4">
        <v>0</v>
      </c>
      <c r="F27" s="4">
        <v>785</v>
      </c>
      <c r="G27" s="4">
        <v>210</v>
      </c>
      <c r="H27" s="4">
        <v>0</v>
      </c>
      <c r="I27" s="4">
        <v>0</v>
      </c>
      <c r="J27" s="4">
        <v>0</v>
      </c>
      <c r="K27" s="4">
        <v>0</v>
      </c>
      <c r="L27" s="4">
        <v>0</v>
      </c>
      <c r="M27" s="13">
        <v>120</v>
      </c>
      <c r="N27" s="53">
        <f t="shared" si="2"/>
        <v>0</v>
      </c>
      <c r="O27" s="13">
        <f t="shared" si="3"/>
        <v>210</v>
      </c>
    </row>
    <row r="28" spans="2:19">
      <c r="B28" s="25" t="s">
        <v>31</v>
      </c>
      <c r="C28" s="16">
        <v>0</v>
      </c>
      <c r="D28" s="16">
        <v>290</v>
      </c>
      <c r="E28" s="16">
        <v>330</v>
      </c>
      <c r="F28" s="16">
        <v>666</v>
      </c>
      <c r="G28" s="16">
        <v>410</v>
      </c>
      <c r="H28" s="16">
        <v>0</v>
      </c>
      <c r="I28" s="16">
        <v>0</v>
      </c>
      <c r="J28" s="16">
        <v>0</v>
      </c>
      <c r="K28" s="16">
        <v>30</v>
      </c>
      <c r="L28" s="16">
        <v>30</v>
      </c>
      <c r="M28" s="15">
        <v>100</v>
      </c>
      <c r="N28" s="52">
        <f t="shared" si="2"/>
        <v>30</v>
      </c>
      <c r="O28" s="15">
        <f t="shared" si="3"/>
        <v>1030</v>
      </c>
    </row>
    <row r="29" spans="2:19">
      <c r="B29" s="25" t="s">
        <v>33</v>
      </c>
      <c r="C29" s="4">
        <v>0</v>
      </c>
      <c r="D29" s="4">
        <v>1290</v>
      </c>
      <c r="E29" s="4">
        <v>175</v>
      </c>
      <c r="F29" s="4">
        <v>0</v>
      </c>
      <c r="G29" s="4">
        <v>0</v>
      </c>
      <c r="H29" s="4">
        <v>0</v>
      </c>
      <c r="I29" s="4">
        <v>369</v>
      </c>
      <c r="J29" s="4">
        <v>20</v>
      </c>
      <c r="K29" s="4">
        <v>110</v>
      </c>
      <c r="L29" s="4">
        <v>150</v>
      </c>
      <c r="M29" s="13">
        <v>1220</v>
      </c>
      <c r="N29" s="53">
        <f t="shared" si="2"/>
        <v>110</v>
      </c>
      <c r="O29" s="13">
        <f t="shared" si="3"/>
        <v>1854</v>
      </c>
    </row>
    <row r="30" spans="2:19">
      <c r="B30" s="25" t="s">
        <v>29</v>
      </c>
      <c r="C30" s="16">
        <v>4610</v>
      </c>
      <c r="D30" s="16">
        <v>11772</v>
      </c>
      <c r="E30" s="16">
        <v>0</v>
      </c>
      <c r="F30" s="16">
        <v>38</v>
      </c>
      <c r="G30" s="16">
        <v>0</v>
      </c>
      <c r="H30" s="16">
        <v>486</v>
      </c>
      <c r="I30" s="16">
        <v>0</v>
      </c>
      <c r="J30" s="16">
        <v>5230</v>
      </c>
      <c r="K30" s="16">
        <v>420</v>
      </c>
      <c r="L30" s="16">
        <v>5100</v>
      </c>
      <c r="M30" s="15">
        <v>5900</v>
      </c>
      <c r="N30" s="52">
        <f t="shared" si="2"/>
        <v>5030</v>
      </c>
      <c r="O30" s="15">
        <f t="shared" si="3"/>
        <v>17002</v>
      </c>
    </row>
    <row r="31" spans="2:19">
      <c r="B31" s="25" t="s">
        <v>28</v>
      </c>
      <c r="C31" s="4">
        <v>0</v>
      </c>
      <c r="D31" s="4">
        <v>425</v>
      </c>
      <c r="E31" s="4">
        <v>0</v>
      </c>
      <c r="F31" s="4">
        <v>38900</v>
      </c>
      <c r="G31" s="4">
        <v>0</v>
      </c>
      <c r="H31" s="4">
        <v>0</v>
      </c>
      <c r="I31" s="4">
        <v>0</v>
      </c>
      <c r="J31" s="4">
        <v>0</v>
      </c>
      <c r="K31" s="4">
        <v>0</v>
      </c>
      <c r="L31" s="4">
        <v>0</v>
      </c>
      <c r="M31" s="13">
        <v>2080</v>
      </c>
      <c r="N31" s="53">
        <f t="shared" si="2"/>
        <v>0</v>
      </c>
      <c r="O31" s="13">
        <f t="shared" si="3"/>
        <v>425</v>
      </c>
    </row>
    <row r="32" spans="2:19">
      <c r="B32" s="25" t="s">
        <v>30</v>
      </c>
      <c r="C32" s="16">
        <v>6234</v>
      </c>
      <c r="D32" s="16">
        <v>1911</v>
      </c>
      <c r="E32" s="16">
        <v>6159</v>
      </c>
      <c r="F32" s="16">
        <v>2386</v>
      </c>
      <c r="G32" s="16">
        <v>7816</v>
      </c>
      <c r="H32" s="16">
        <v>0</v>
      </c>
      <c r="I32" s="16">
        <v>0</v>
      </c>
      <c r="J32" s="16">
        <v>10510</v>
      </c>
      <c r="K32" s="16">
        <v>950</v>
      </c>
      <c r="L32" s="16">
        <v>500</v>
      </c>
      <c r="M32" s="15">
        <v>6450</v>
      </c>
      <c r="N32" s="52">
        <f t="shared" si="2"/>
        <v>7184</v>
      </c>
      <c r="O32" s="15">
        <f t="shared" si="3"/>
        <v>26396</v>
      </c>
    </row>
    <row r="33" spans="2:15">
      <c r="B33" s="25" t="s">
        <v>27</v>
      </c>
      <c r="C33" s="4">
        <v>0</v>
      </c>
      <c r="D33" s="4">
        <v>3829</v>
      </c>
      <c r="E33" s="4">
        <v>576</v>
      </c>
      <c r="F33" s="4">
        <v>7859</v>
      </c>
      <c r="G33" s="4">
        <v>0</v>
      </c>
      <c r="H33" s="4">
        <v>0</v>
      </c>
      <c r="I33" s="4">
        <v>0</v>
      </c>
      <c r="J33" s="4">
        <v>1340</v>
      </c>
      <c r="K33" s="4">
        <v>720</v>
      </c>
      <c r="L33" s="4">
        <v>720</v>
      </c>
      <c r="M33" s="13">
        <v>5300</v>
      </c>
      <c r="N33" s="53">
        <f t="shared" si="2"/>
        <v>720</v>
      </c>
      <c r="O33" s="13">
        <f t="shared" si="3"/>
        <v>5745</v>
      </c>
    </row>
    <row r="34" spans="2:15">
      <c r="B34" s="25" t="s">
        <v>26</v>
      </c>
      <c r="C34" s="16">
        <v>0</v>
      </c>
      <c r="D34" s="16">
        <v>4689</v>
      </c>
      <c r="E34" s="16">
        <v>786</v>
      </c>
      <c r="F34" s="16">
        <v>6632</v>
      </c>
      <c r="G34" s="16">
        <v>4014</v>
      </c>
      <c r="H34" s="16">
        <v>2630</v>
      </c>
      <c r="I34" s="16">
        <v>0</v>
      </c>
      <c r="J34" s="16">
        <v>0</v>
      </c>
      <c r="K34" s="16">
        <v>300</v>
      </c>
      <c r="L34" s="16">
        <v>2000</v>
      </c>
      <c r="M34" s="15">
        <v>4200</v>
      </c>
      <c r="N34" s="52">
        <f t="shared" si="2"/>
        <v>300</v>
      </c>
      <c r="O34" s="15">
        <f t="shared" si="3"/>
        <v>9489</v>
      </c>
    </row>
    <row r="35" spans="2:15">
      <c r="B35" s="25" t="s">
        <v>25</v>
      </c>
      <c r="C35" s="4">
        <v>0</v>
      </c>
      <c r="D35" s="4">
        <v>593</v>
      </c>
      <c r="E35" s="4">
        <v>0</v>
      </c>
      <c r="F35" s="4">
        <v>3142</v>
      </c>
      <c r="G35" s="4">
        <v>5567</v>
      </c>
      <c r="H35" s="4">
        <v>0</v>
      </c>
      <c r="I35" s="4">
        <v>0</v>
      </c>
      <c r="J35" s="4">
        <v>0</v>
      </c>
      <c r="K35" s="4">
        <v>0</v>
      </c>
      <c r="L35" s="4">
        <v>20</v>
      </c>
      <c r="M35" s="13">
        <v>530</v>
      </c>
      <c r="N35" s="53">
        <f t="shared" si="2"/>
        <v>0</v>
      </c>
      <c r="O35" s="13">
        <f t="shared" si="3"/>
        <v>6160</v>
      </c>
    </row>
    <row r="36" spans="2:15">
      <c r="B36" s="25" t="s">
        <v>24</v>
      </c>
      <c r="C36" s="16">
        <v>0</v>
      </c>
      <c r="D36" s="16">
        <v>0</v>
      </c>
      <c r="E36" s="16">
        <v>0</v>
      </c>
      <c r="F36" s="16">
        <v>16203</v>
      </c>
      <c r="G36" s="16">
        <v>0</v>
      </c>
      <c r="H36" s="16">
        <v>7031</v>
      </c>
      <c r="I36" s="16">
        <v>660</v>
      </c>
      <c r="J36" s="16">
        <v>1020</v>
      </c>
      <c r="K36" s="16">
        <v>4790</v>
      </c>
      <c r="L36" s="16">
        <v>0</v>
      </c>
      <c r="M36" s="15">
        <v>7840</v>
      </c>
      <c r="N36" s="52">
        <f t="shared" si="2"/>
        <v>4790</v>
      </c>
      <c r="O36" s="15">
        <f t="shared" si="3"/>
        <v>1680</v>
      </c>
    </row>
    <row r="37" spans="2:15">
      <c r="B37" s="25" t="s">
        <v>23</v>
      </c>
      <c r="C37" s="4">
        <v>45</v>
      </c>
      <c r="D37" s="4">
        <v>509</v>
      </c>
      <c r="E37" s="4">
        <v>0</v>
      </c>
      <c r="F37" s="4">
        <v>1854</v>
      </c>
      <c r="G37" s="4">
        <v>545</v>
      </c>
      <c r="H37" s="4">
        <v>696</v>
      </c>
      <c r="I37" s="4">
        <v>0</v>
      </c>
      <c r="J37" s="4">
        <v>110</v>
      </c>
      <c r="K37" s="4">
        <v>70</v>
      </c>
      <c r="L37" s="4">
        <v>280</v>
      </c>
      <c r="M37" s="13">
        <v>40</v>
      </c>
      <c r="N37" s="53">
        <f t="shared" si="2"/>
        <v>115</v>
      </c>
      <c r="O37" s="13">
        <f t="shared" si="3"/>
        <v>1164</v>
      </c>
    </row>
    <row r="38" spans="2:15" ht="15.75" thickBot="1">
      <c r="B38" s="26" t="s">
        <v>22</v>
      </c>
      <c r="C38" s="16">
        <v>204</v>
      </c>
      <c r="D38" s="16">
        <v>843</v>
      </c>
      <c r="E38" s="16">
        <v>0</v>
      </c>
      <c r="F38" s="16">
        <v>2556</v>
      </c>
      <c r="G38" s="16">
        <v>223</v>
      </c>
      <c r="H38" s="16">
        <v>2880</v>
      </c>
      <c r="I38" s="16">
        <v>0</v>
      </c>
      <c r="J38" s="16">
        <v>990</v>
      </c>
      <c r="K38" s="16">
        <v>280</v>
      </c>
      <c r="L38" s="16">
        <v>550</v>
      </c>
      <c r="M38" s="15">
        <v>60</v>
      </c>
      <c r="N38" s="52">
        <f t="shared" si="2"/>
        <v>484</v>
      </c>
      <c r="O38" s="15">
        <f t="shared" si="3"/>
        <v>2056</v>
      </c>
    </row>
    <row r="39" spans="2:15" ht="15.75" thickBot="1">
      <c r="B39" s="26" t="s">
        <v>300</v>
      </c>
      <c r="C39" s="55">
        <f>SUM(C5:C38)</f>
        <v>14143</v>
      </c>
      <c r="D39" s="36">
        <f>SUM(D5:D38)</f>
        <v>188274</v>
      </c>
      <c r="E39" s="36">
        <f t="shared" ref="E39:M39" si="4">SUM(E5:E38)</f>
        <v>67748</v>
      </c>
      <c r="F39" s="36">
        <f t="shared" si="4"/>
        <v>222066</v>
      </c>
      <c r="G39" s="36">
        <f t="shared" si="4"/>
        <v>57311</v>
      </c>
      <c r="H39" s="36">
        <f t="shared" si="4"/>
        <v>121551</v>
      </c>
      <c r="I39" s="36">
        <f t="shared" si="4"/>
        <v>13722</v>
      </c>
      <c r="J39" s="36">
        <f t="shared" si="4"/>
        <v>62708</v>
      </c>
      <c r="K39" s="36">
        <f t="shared" si="4"/>
        <v>40200</v>
      </c>
      <c r="L39" s="36">
        <f t="shared" si="4"/>
        <v>121710</v>
      </c>
      <c r="M39" s="36">
        <f t="shared" si="4"/>
        <v>199580</v>
      </c>
      <c r="N39" s="56">
        <f>SUM(N5:N38)</f>
        <v>54343</v>
      </c>
      <c r="O39" s="37">
        <f>SUM(O5:O38)</f>
        <v>389763</v>
      </c>
    </row>
    <row r="40" spans="2:15" s="115" customFormat="1" ht="15.75" thickBot="1">
      <c r="B40" s="26" t="s">
        <v>61</v>
      </c>
      <c r="C40" s="193">
        <f>C29+C18</f>
        <v>0</v>
      </c>
      <c r="D40" s="191">
        <f t="shared" ref="D40:O40" si="5">D29+D18</f>
        <v>36842</v>
      </c>
      <c r="E40" s="191">
        <f t="shared" si="5"/>
        <v>7392</v>
      </c>
      <c r="F40" s="191">
        <f t="shared" si="5"/>
        <v>4754</v>
      </c>
      <c r="G40" s="191">
        <f t="shared" si="5"/>
        <v>0</v>
      </c>
      <c r="H40" s="191">
        <f t="shared" si="5"/>
        <v>8981</v>
      </c>
      <c r="I40" s="191">
        <f t="shared" si="5"/>
        <v>478</v>
      </c>
      <c r="J40" s="191">
        <f t="shared" si="5"/>
        <v>3690</v>
      </c>
      <c r="K40" s="191">
        <f t="shared" si="5"/>
        <v>5790</v>
      </c>
      <c r="L40" s="191">
        <f t="shared" si="5"/>
        <v>7610</v>
      </c>
      <c r="M40" s="192">
        <f t="shared" si="5"/>
        <v>27470</v>
      </c>
      <c r="N40" s="194">
        <f t="shared" si="5"/>
        <v>5790</v>
      </c>
      <c r="O40" s="192">
        <f t="shared" si="5"/>
        <v>48402</v>
      </c>
    </row>
  </sheetData>
  <mergeCells count="1">
    <mergeCell ref="C2:O2"/>
  </mergeCells>
  <hyperlinks>
    <hyperlink ref="O1" location="ReadMe!A1" display="go back to ReadMe"/>
  </hyperlinks>
  <printOptions horizontalCentered="1"/>
  <pageMargins left="0.23622047244094491" right="0.23622047244094491" top="0.74803149606299213" bottom="0.74803149606299213" header="0.31496062992125984" footer="0.31496062992125984"/>
  <pageSetup paperSize="9" scale="91" orientation="landscape" r:id="rId1"/>
  <headerFooter>
    <oddHeader>&amp;C&amp;A</oddHeader>
    <oddFooter>&amp;C&amp;Z&amp;F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workbookViewId="0">
      <selection activeCell="G43" sqref="G43"/>
    </sheetView>
  </sheetViews>
  <sheetFormatPr baseColWidth="10" defaultColWidth="9.140625" defaultRowHeight="15"/>
  <cols>
    <col min="1" max="1" width="2.7109375" customWidth="1"/>
    <col min="2" max="2" width="9.140625" style="1"/>
  </cols>
  <sheetData>
    <row r="1" spans="1:18" ht="19.5" thickBot="1">
      <c r="A1" s="117" t="s">
        <v>301</v>
      </c>
      <c r="C1" s="1"/>
      <c r="D1" s="1"/>
      <c r="E1" s="1"/>
      <c r="F1" s="1"/>
      <c r="G1" s="1"/>
      <c r="H1" s="118" t="s">
        <v>305</v>
      </c>
      <c r="I1" s="1"/>
      <c r="J1" s="1"/>
      <c r="K1" s="1"/>
      <c r="L1" s="1"/>
      <c r="M1" s="1"/>
      <c r="R1" s="142" t="s">
        <v>370</v>
      </c>
    </row>
    <row r="2" spans="1:18" s="2" customFormat="1" ht="15.75" customHeight="1" thickBot="1">
      <c r="B2" s="57" t="s">
        <v>59</v>
      </c>
      <c r="C2" s="205">
        <v>2030</v>
      </c>
      <c r="D2" s="206"/>
      <c r="E2" s="206"/>
      <c r="F2" s="206"/>
      <c r="G2" s="206"/>
      <c r="H2" s="206"/>
      <c r="I2" s="206"/>
      <c r="J2" s="206"/>
      <c r="K2" s="206"/>
      <c r="L2" s="206"/>
      <c r="M2" s="206"/>
      <c r="N2" s="206"/>
      <c r="O2" s="207"/>
    </row>
    <row r="3" spans="1:18" s="2" customFormat="1" ht="15.75" customHeight="1" thickBot="1">
      <c r="B3" s="58" t="s">
        <v>159</v>
      </c>
      <c r="C3" s="205" t="s">
        <v>10</v>
      </c>
      <c r="D3" s="206"/>
      <c r="E3" s="206"/>
      <c r="F3" s="206"/>
      <c r="G3" s="206"/>
      <c r="H3" s="206"/>
      <c r="I3" s="206"/>
      <c r="J3" s="206"/>
      <c r="K3" s="206"/>
      <c r="L3" s="206"/>
      <c r="M3" s="206"/>
      <c r="N3" s="206"/>
      <c r="O3" s="207"/>
    </row>
    <row r="4" spans="1:18" ht="23.25" thickBot="1">
      <c r="B4" s="23" t="s">
        <v>149</v>
      </c>
      <c r="C4" s="47" t="s">
        <v>150</v>
      </c>
      <c r="D4" s="47" t="s">
        <v>151</v>
      </c>
      <c r="E4" s="47" t="s">
        <v>152</v>
      </c>
      <c r="F4" s="47" t="s">
        <v>18</v>
      </c>
      <c r="G4" s="47" t="s">
        <v>153</v>
      </c>
      <c r="H4" s="47" t="s">
        <v>16</v>
      </c>
      <c r="I4" s="47" t="s">
        <v>154</v>
      </c>
      <c r="J4" s="47" t="s">
        <v>155</v>
      </c>
      <c r="K4" s="47" t="s">
        <v>156</v>
      </c>
      <c r="L4" s="47" t="s">
        <v>15</v>
      </c>
      <c r="M4" s="48" t="s">
        <v>14</v>
      </c>
      <c r="N4" s="49" t="s">
        <v>157</v>
      </c>
      <c r="O4" s="48" t="s">
        <v>158</v>
      </c>
    </row>
    <row r="5" spans="1:18" ht="15.75" thickBot="1">
      <c r="B5" s="24" t="s">
        <v>57</v>
      </c>
      <c r="C5" s="18" t="s">
        <v>3</v>
      </c>
      <c r="D5" s="18" t="s">
        <v>3</v>
      </c>
      <c r="E5" s="18" t="s">
        <v>3</v>
      </c>
      <c r="F5" s="18" t="s">
        <v>3</v>
      </c>
      <c r="G5" s="18" t="s">
        <v>3</v>
      </c>
      <c r="H5" s="18" t="s">
        <v>3</v>
      </c>
      <c r="I5" s="18" t="s">
        <v>3</v>
      </c>
      <c r="J5" s="18" t="s">
        <v>3</v>
      </c>
      <c r="K5" s="18" t="s">
        <v>3</v>
      </c>
      <c r="L5" s="18" t="s">
        <v>3</v>
      </c>
      <c r="M5" s="17" t="s">
        <v>3</v>
      </c>
      <c r="N5" s="51" t="s">
        <v>3</v>
      </c>
      <c r="O5" s="17" t="s">
        <v>3</v>
      </c>
    </row>
    <row r="6" spans="1:18">
      <c r="B6" s="25" t="s">
        <v>56</v>
      </c>
      <c r="C6" s="4">
        <v>0</v>
      </c>
      <c r="D6" s="4">
        <v>500</v>
      </c>
      <c r="E6" s="4">
        <v>0</v>
      </c>
      <c r="F6" s="4">
        <v>3152</v>
      </c>
      <c r="G6" s="4">
        <v>0</v>
      </c>
      <c r="H6" s="4">
        <v>0</v>
      </c>
      <c r="I6" s="4">
        <v>0</v>
      </c>
      <c r="J6" s="4">
        <v>0</v>
      </c>
      <c r="K6" s="4">
        <v>0</v>
      </c>
      <c r="L6" s="4">
        <v>50</v>
      </c>
      <c r="M6" s="13">
        <v>150</v>
      </c>
      <c r="N6" s="53">
        <f t="shared" ref="N6:N39" si="0">C6+K6</f>
        <v>0</v>
      </c>
      <c r="O6" s="13">
        <f t="shared" ref="O6:O39" si="1">D6+E6+G6+I6+J6</f>
        <v>500</v>
      </c>
    </row>
    <row r="7" spans="1:18">
      <c r="B7" s="25" t="s">
        <v>54</v>
      </c>
      <c r="C7" s="16">
        <v>0</v>
      </c>
      <c r="D7" s="16">
        <v>4271</v>
      </c>
      <c r="E7" s="16">
        <v>598</v>
      </c>
      <c r="F7" s="16">
        <v>16418</v>
      </c>
      <c r="G7" s="16">
        <v>0</v>
      </c>
      <c r="H7" s="16">
        <v>0</v>
      </c>
      <c r="I7" s="16">
        <v>196</v>
      </c>
      <c r="J7" s="16">
        <v>990</v>
      </c>
      <c r="K7" s="16">
        <v>800</v>
      </c>
      <c r="L7" s="16">
        <v>2500</v>
      </c>
      <c r="M7" s="15">
        <v>4000</v>
      </c>
      <c r="N7" s="52">
        <f t="shared" si="0"/>
        <v>800</v>
      </c>
      <c r="O7" s="15">
        <f t="shared" si="1"/>
        <v>6055</v>
      </c>
    </row>
    <row r="8" spans="1:18">
      <c r="B8" s="25" t="s">
        <v>53</v>
      </c>
      <c r="C8" s="4">
        <v>0</v>
      </c>
      <c r="D8" s="4">
        <v>0</v>
      </c>
      <c r="E8" s="4">
        <v>0</v>
      </c>
      <c r="F8" s="4">
        <v>2107</v>
      </c>
      <c r="G8" s="4">
        <v>2158</v>
      </c>
      <c r="H8" s="4">
        <v>0</v>
      </c>
      <c r="I8" s="4">
        <v>0</v>
      </c>
      <c r="J8" s="4">
        <v>300</v>
      </c>
      <c r="K8" s="4">
        <v>0</v>
      </c>
      <c r="L8" s="4">
        <v>100</v>
      </c>
      <c r="M8" s="13">
        <v>640</v>
      </c>
      <c r="N8" s="53">
        <f t="shared" si="0"/>
        <v>0</v>
      </c>
      <c r="O8" s="13">
        <f t="shared" si="1"/>
        <v>2458</v>
      </c>
    </row>
    <row r="9" spans="1:18">
      <c r="B9" s="25" t="s">
        <v>52</v>
      </c>
      <c r="C9" s="16">
        <v>0</v>
      </c>
      <c r="D9" s="16">
        <v>7370</v>
      </c>
      <c r="E9" s="16">
        <v>0</v>
      </c>
      <c r="F9" s="16">
        <v>1438</v>
      </c>
      <c r="G9" s="16">
        <v>0</v>
      </c>
      <c r="H9" s="16">
        <v>0</v>
      </c>
      <c r="I9" s="16">
        <v>0</v>
      </c>
      <c r="J9" s="16">
        <v>3200</v>
      </c>
      <c r="K9" s="16">
        <v>1700</v>
      </c>
      <c r="L9" s="16">
        <v>4050</v>
      </c>
      <c r="M9" s="15">
        <v>4900</v>
      </c>
      <c r="N9" s="52">
        <f t="shared" si="0"/>
        <v>1700</v>
      </c>
      <c r="O9" s="15">
        <f t="shared" si="1"/>
        <v>10570</v>
      </c>
    </row>
    <row r="10" spans="1:18">
      <c r="B10" s="25" t="s">
        <v>51</v>
      </c>
      <c r="C10" s="4">
        <v>0</v>
      </c>
      <c r="D10" s="4">
        <v>810</v>
      </c>
      <c r="E10" s="4">
        <v>710</v>
      </c>
      <c r="F10" s="4">
        <v>3150</v>
      </c>
      <c r="G10" s="4">
        <v>4000</v>
      </c>
      <c r="H10" s="4">
        <v>2000</v>
      </c>
      <c r="I10" s="4">
        <v>0</v>
      </c>
      <c r="J10" s="4">
        <v>0</v>
      </c>
      <c r="K10" s="4">
        <v>0</v>
      </c>
      <c r="L10" s="4">
        <v>1800</v>
      </c>
      <c r="M10" s="13">
        <v>1200</v>
      </c>
      <c r="N10" s="53">
        <f t="shared" si="0"/>
        <v>0</v>
      </c>
      <c r="O10" s="13">
        <f t="shared" si="1"/>
        <v>5520</v>
      </c>
    </row>
    <row r="11" spans="1:18">
      <c r="B11" s="25" t="s">
        <v>50</v>
      </c>
      <c r="C11" s="16">
        <v>0</v>
      </c>
      <c r="D11" s="16">
        <v>0</v>
      </c>
      <c r="E11" s="16">
        <v>0</v>
      </c>
      <c r="F11" s="16">
        <v>18510</v>
      </c>
      <c r="G11" s="16">
        <v>0</v>
      </c>
      <c r="H11" s="16">
        <v>2115</v>
      </c>
      <c r="I11" s="16">
        <v>0</v>
      </c>
      <c r="J11" s="16">
        <v>850</v>
      </c>
      <c r="K11" s="16">
        <v>600</v>
      </c>
      <c r="L11" s="16">
        <v>2550</v>
      </c>
      <c r="M11" s="15">
        <v>220</v>
      </c>
      <c r="N11" s="52">
        <f t="shared" si="0"/>
        <v>600</v>
      </c>
      <c r="O11" s="15">
        <f t="shared" si="1"/>
        <v>850</v>
      </c>
    </row>
    <row r="12" spans="1:18">
      <c r="B12" s="25" t="s">
        <v>49</v>
      </c>
      <c r="C12" s="4">
        <v>0</v>
      </c>
      <c r="D12" s="4">
        <v>2020</v>
      </c>
      <c r="E12" s="4">
        <v>310</v>
      </c>
      <c r="F12" s="4">
        <v>2170</v>
      </c>
      <c r="G12" s="4">
        <v>5330</v>
      </c>
      <c r="H12" s="4">
        <v>4140</v>
      </c>
      <c r="I12" s="4">
        <v>0</v>
      </c>
      <c r="J12" s="4">
        <v>0</v>
      </c>
      <c r="K12" s="4">
        <v>1110</v>
      </c>
      <c r="L12" s="4">
        <v>3690</v>
      </c>
      <c r="M12" s="13">
        <v>880</v>
      </c>
      <c r="N12" s="53">
        <f t="shared" si="0"/>
        <v>1110</v>
      </c>
      <c r="O12" s="13">
        <f t="shared" si="1"/>
        <v>7660</v>
      </c>
    </row>
    <row r="13" spans="1:18">
      <c r="B13" s="25" t="s">
        <v>48</v>
      </c>
      <c r="C13" s="16">
        <v>0</v>
      </c>
      <c r="D13" s="16">
        <v>21138</v>
      </c>
      <c r="E13" s="16">
        <v>23365</v>
      </c>
      <c r="F13" s="16">
        <v>13257</v>
      </c>
      <c r="G13" s="16">
        <v>12610</v>
      </c>
      <c r="H13" s="16">
        <v>0</v>
      </c>
      <c r="I13" s="16">
        <v>1026</v>
      </c>
      <c r="J13" s="16">
        <v>8650</v>
      </c>
      <c r="K13" s="16">
        <v>6960</v>
      </c>
      <c r="L13" s="16">
        <v>57240</v>
      </c>
      <c r="M13" s="15">
        <v>74050</v>
      </c>
      <c r="N13" s="52">
        <f t="shared" si="0"/>
        <v>6960</v>
      </c>
      <c r="O13" s="15">
        <f t="shared" si="1"/>
        <v>66789</v>
      </c>
    </row>
    <row r="14" spans="1:18">
      <c r="B14" s="25" t="s">
        <v>47</v>
      </c>
      <c r="C14" s="4">
        <v>1460</v>
      </c>
      <c r="D14" s="4">
        <v>2604</v>
      </c>
      <c r="E14" s="4">
        <v>410</v>
      </c>
      <c r="F14" s="4">
        <v>9</v>
      </c>
      <c r="G14" s="4">
        <v>0</v>
      </c>
      <c r="H14" s="4">
        <v>0</v>
      </c>
      <c r="I14" s="4">
        <v>735</v>
      </c>
      <c r="J14" s="4">
        <v>0</v>
      </c>
      <c r="K14" s="4">
        <v>260</v>
      </c>
      <c r="L14" s="4">
        <v>840</v>
      </c>
      <c r="M14" s="13">
        <v>6190</v>
      </c>
      <c r="N14" s="53">
        <f t="shared" si="0"/>
        <v>1720</v>
      </c>
      <c r="O14" s="13">
        <f t="shared" si="1"/>
        <v>3749</v>
      </c>
    </row>
    <row r="15" spans="1:18">
      <c r="B15" s="25" t="s">
        <v>46</v>
      </c>
      <c r="C15" s="16">
        <v>656</v>
      </c>
      <c r="D15" s="16">
        <v>94</v>
      </c>
      <c r="E15" s="16">
        <v>0</v>
      </c>
      <c r="F15" s="16">
        <v>10</v>
      </c>
      <c r="G15" s="16">
        <v>0</v>
      </c>
      <c r="H15" s="16">
        <v>0</v>
      </c>
      <c r="I15" s="16">
        <v>413</v>
      </c>
      <c r="J15" s="16">
        <v>160</v>
      </c>
      <c r="K15" s="16">
        <v>230</v>
      </c>
      <c r="L15" s="16">
        <v>0</v>
      </c>
      <c r="M15" s="15">
        <v>400</v>
      </c>
      <c r="N15" s="52">
        <f t="shared" si="0"/>
        <v>886</v>
      </c>
      <c r="O15" s="15">
        <f t="shared" si="1"/>
        <v>667</v>
      </c>
    </row>
    <row r="16" spans="1:18">
      <c r="B16" s="25" t="s">
        <v>45</v>
      </c>
      <c r="C16" s="4">
        <v>0</v>
      </c>
      <c r="D16" s="4">
        <v>24948</v>
      </c>
      <c r="E16" s="4">
        <v>5900</v>
      </c>
      <c r="F16" s="4">
        <v>23450</v>
      </c>
      <c r="G16" s="4">
        <v>0</v>
      </c>
      <c r="H16" s="4">
        <v>7120</v>
      </c>
      <c r="I16" s="4">
        <v>0</v>
      </c>
      <c r="J16" s="4">
        <v>10480</v>
      </c>
      <c r="K16" s="4">
        <v>2400</v>
      </c>
      <c r="L16" s="4">
        <v>16800</v>
      </c>
      <c r="M16" s="13">
        <v>35750</v>
      </c>
      <c r="N16" s="53">
        <f t="shared" si="0"/>
        <v>2400</v>
      </c>
      <c r="O16" s="13">
        <f t="shared" si="1"/>
        <v>41328</v>
      </c>
    </row>
    <row r="17" spans="2:15">
      <c r="B17" s="25" t="s">
        <v>44</v>
      </c>
      <c r="C17" s="16">
        <v>580</v>
      </c>
      <c r="D17" s="16">
        <v>0</v>
      </c>
      <c r="E17" s="16">
        <v>805</v>
      </c>
      <c r="F17" s="16">
        <v>3400</v>
      </c>
      <c r="G17" s="16">
        <v>0</v>
      </c>
      <c r="H17" s="16">
        <v>5550</v>
      </c>
      <c r="I17" s="16">
        <v>1360</v>
      </c>
      <c r="J17" s="16">
        <v>1770</v>
      </c>
      <c r="K17" s="16">
        <v>3760</v>
      </c>
      <c r="L17" s="16">
        <v>100</v>
      </c>
      <c r="M17" s="15">
        <v>2500</v>
      </c>
      <c r="N17" s="52">
        <f t="shared" si="0"/>
        <v>4340</v>
      </c>
      <c r="O17" s="15">
        <f t="shared" si="1"/>
        <v>3935</v>
      </c>
    </row>
    <row r="18" spans="2:15">
      <c r="B18" s="25" t="s">
        <v>42</v>
      </c>
      <c r="C18" s="4">
        <v>0</v>
      </c>
      <c r="D18" s="4">
        <v>6051</v>
      </c>
      <c r="E18" s="4">
        <v>1740</v>
      </c>
      <c r="F18" s="4">
        <v>25200</v>
      </c>
      <c r="G18" s="4">
        <v>0</v>
      </c>
      <c r="H18" s="4">
        <v>57644</v>
      </c>
      <c r="I18" s="4">
        <v>819</v>
      </c>
      <c r="J18" s="4">
        <v>5400</v>
      </c>
      <c r="K18" s="4">
        <v>1400</v>
      </c>
      <c r="L18" s="4">
        <v>12300</v>
      </c>
      <c r="M18" s="13">
        <v>21700</v>
      </c>
      <c r="N18" s="53">
        <f t="shared" si="0"/>
        <v>1400</v>
      </c>
      <c r="O18" s="13">
        <f t="shared" si="1"/>
        <v>14010</v>
      </c>
    </row>
    <row r="19" spans="2:15">
      <c r="B19" s="25" t="s">
        <v>43</v>
      </c>
      <c r="C19" s="16">
        <v>0</v>
      </c>
      <c r="D19" s="16">
        <v>43327</v>
      </c>
      <c r="E19" s="16">
        <v>2897</v>
      </c>
      <c r="F19" s="16">
        <v>4754</v>
      </c>
      <c r="G19" s="16">
        <v>0</v>
      </c>
      <c r="H19" s="16">
        <v>4552</v>
      </c>
      <c r="I19" s="16">
        <v>109</v>
      </c>
      <c r="J19" s="16">
        <v>4050</v>
      </c>
      <c r="K19" s="16">
        <v>5450</v>
      </c>
      <c r="L19" s="16">
        <v>8270</v>
      </c>
      <c r="M19" s="15">
        <v>21870</v>
      </c>
      <c r="N19" s="52">
        <f t="shared" si="0"/>
        <v>5450</v>
      </c>
      <c r="O19" s="15">
        <f t="shared" si="1"/>
        <v>50383</v>
      </c>
    </row>
    <row r="20" spans="2:15">
      <c r="B20" s="25" t="s">
        <v>41</v>
      </c>
      <c r="C20" s="4">
        <v>0</v>
      </c>
      <c r="D20" s="4">
        <v>6252</v>
      </c>
      <c r="E20" s="4">
        <v>0</v>
      </c>
      <c r="F20" s="4">
        <v>4259</v>
      </c>
      <c r="G20" s="4">
        <v>2876</v>
      </c>
      <c r="H20" s="4">
        <v>0</v>
      </c>
      <c r="I20" s="4">
        <v>0</v>
      </c>
      <c r="J20" s="4">
        <v>0</v>
      </c>
      <c r="K20" s="4">
        <v>480</v>
      </c>
      <c r="L20" s="4">
        <v>4250</v>
      </c>
      <c r="M20" s="13">
        <v>6200</v>
      </c>
      <c r="N20" s="53">
        <f t="shared" si="0"/>
        <v>480</v>
      </c>
      <c r="O20" s="13">
        <f t="shared" si="1"/>
        <v>9128</v>
      </c>
    </row>
    <row r="21" spans="2:15">
      <c r="B21" s="25" t="s">
        <v>40</v>
      </c>
      <c r="C21" s="16">
        <v>0</v>
      </c>
      <c r="D21" s="16">
        <v>1700</v>
      </c>
      <c r="E21" s="16">
        <v>1200</v>
      </c>
      <c r="F21" s="16">
        <v>2700</v>
      </c>
      <c r="G21" s="16">
        <v>0</v>
      </c>
      <c r="H21" s="16">
        <v>0</v>
      </c>
      <c r="I21" s="16">
        <v>200</v>
      </c>
      <c r="J21" s="16">
        <v>300</v>
      </c>
      <c r="K21" s="16">
        <v>300</v>
      </c>
      <c r="L21" s="16">
        <v>200</v>
      </c>
      <c r="M21" s="15">
        <v>1300</v>
      </c>
      <c r="N21" s="52">
        <f t="shared" si="0"/>
        <v>300</v>
      </c>
      <c r="O21" s="15">
        <f t="shared" si="1"/>
        <v>3400</v>
      </c>
    </row>
    <row r="22" spans="2:15">
      <c r="B22" s="25" t="s">
        <v>39</v>
      </c>
      <c r="C22" s="4">
        <v>210</v>
      </c>
      <c r="D22" s="4">
        <v>4185</v>
      </c>
      <c r="E22" s="4">
        <v>0</v>
      </c>
      <c r="F22" s="4">
        <v>56</v>
      </c>
      <c r="G22" s="4">
        <v>470</v>
      </c>
      <c r="H22" s="4">
        <v>4108</v>
      </c>
      <c r="I22" s="4">
        <v>407</v>
      </c>
      <c r="J22" s="4">
        <v>720</v>
      </c>
      <c r="K22" s="4">
        <v>550</v>
      </c>
      <c r="L22" s="4">
        <v>60</v>
      </c>
      <c r="M22" s="13">
        <v>750</v>
      </c>
      <c r="N22" s="53">
        <f t="shared" si="0"/>
        <v>760</v>
      </c>
      <c r="O22" s="13">
        <f t="shared" si="1"/>
        <v>5782</v>
      </c>
    </row>
    <row r="23" spans="2:15">
      <c r="B23" s="25" t="s">
        <v>38</v>
      </c>
      <c r="C23" s="16">
        <v>0</v>
      </c>
      <c r="D23" s="16">
        <v>3575</v>
      </c>
      <c r="E23" s="16">
        <v>750</v>
      </c>
      <c r="F23" s="16">
        <v>508</v>
      </c>
      <c r="G23" s="16">
        <v>0</v>
      </c>
      <c r="H23" s="16">
        <v>0</v>
      </c>
      <c r="I23" s="16">
        <v>260</v>
      </c>
      <c r="J23" s="16">
        <v>210</v>
      </c>
      <c r="K23" s="16">
        <v>250</v>
      </c>
      <c r="L23" s="16">
        <v>200</v>
      </c>
      <c r="M23" s="15">
        <v>4420</v>
      </c>
      <c r="N23" s="52">
        <f t="shared" si="0"/>
        <v>250</v>
      </c>
      <c r="O23" s="15">
        <f t="shared" si="1"/>
        <v>4795</v>
      </c>
    </row>
    <row r="24" spans="2:15">
      <c r="B24" s="25" t="s">
        <v>37</v>
      </c>
      <c r="C24" s="4">
        <v>0</v>
      </c>
      <c r="D24" s="4">
        <v>38974</v>
      </c>
      <c r="E24" s="4">
        <v>7926</v>
      </c>
      <c r="F24" s="4">
        <v>22635</v>
      </c>
      <c r="G24" s="4">
        <v>0</v>
      </c>
      <c r="H24" s="4">
        <v>0</v>
      </c>
      <c r="I24" s="4">
        <v>1394</v>
      </c>
      <c r="J24" s="4">
        <v>10160</v>
      </c>
      <c r="K24" s="4">
        <v>7240</v>
      </c>
      <c r="L24" s="4">
        <v>24580</v>
      </c>
      <c r="M24" s="13">
        <v>13400</v>
      </c>
      <c r="N24" s="53">
        <f t="shared" si="0"/>
        <v>7240</v>
      </c>
      <c r="O24" s="13">
        <f t="shared" si="1"/>
        <v>58454</v>
      </c>
    </row>
    <row r="25" spans="2:15">
      <c r="B25" s="25" t="s">
        <v>36</v>
      </c>
      <c r="C25" s="16">
        <v>0</v>
      </c>
      <c r="D25" s="16">
        <v>740</v>
      </c>
      <c r="E25" s="16">
        <v>0</v>
      </c>
      <c r="F25" s="16">
        <v>1265</v>
      </c>
      <c r="G25" s="16">
        <v>0</v>
      </c>
      <c r="H25" s="16">
        <v>1303</v>
      </c>
      <c r="I25" s="16">
        <v>0</v>
      </c>
      <c r="J25" s="16">
        <v>270</v>
      </c>
      <c r="K25" s="16">
        <v>310</v>
      </c>
      <c r="L25" s="16">
        <v>80</v>
      </c>
      <c r="M25" s="15">
        <v>650</v>
      </c>
      <c r="N25" s="52">
        <f t="shared" si="0"/>
        <v>310</v>
      </c>
      <c r="O25" s="15">
        <f t="shared" si="1"/>
        <v>1010</v>
      </c>
    </row>
    <row r="26" spans="2:15">
      <c r="B26" s="25" t="s">
        <v>35</v>
      </c>
      <c r="C26" s="4">
        <v>0</v>
      </c>
      <c r="D26" s="4">
        <v>375</v>
      </c>
      <c r="E26" s="4">
        <v>0</v>
      </c>
      <c r="F26" s="4">
        <v>1344</v>
      </c>
      <c r="G26" s="4">
        <v>0</v>
      </c>
      <c r="H26" s="4">
        <v>0</v>
      </c>
      <c r="I26" s="4">
        <v>0</v>
      </c>
      <c r="J26" s="4">
        <v>90</v>
      </c>
      <c r="K26" s="4">
        <v>70</v>
      </c>
      <c r="L26" s="4">
        <v>150</v>
      </c>
      <c r="M26" s="13">
        <v>130</v>
      </c>
      <c r="N26" s="53">
        <f t="shared" si="0"/>
        <v>70</v>
      </c>
      <c r="O26" s="13">
        <f t="shared" si="1"/>
        <v>465</v>
      </c>
    </row>
    <row r="27" spans="2:15">
      <c r="B27" s="25" t="s">
        <v>34</v>
      </c>
      <c r="C27" s="16">
        <v>0</v>
      </c>
      <c r="D27" s="16">
        <v>1036</v>
      </c>
      <c r="E27" s="16">
        <v>0</v>
      </c>
      <c r="F27" s="16">
        <v>1621</v>
      </c>
      <c r="G27" s="16">
        <v>0</v>
      </c>
      <c r="H27" s="16">
        <v>0</v>
      </c>
      <c r="I27" s="16">
        <v>0</v>
      </c>
      <c r="J27" s="16">
        <v>150</v>
      </c>
      <c r="K27" s="16">
        <v>250</v>
      </c>
      <c r="L27" s="16">
        <v>10</v>
      </c>
      <c r="M27" s="15">
        <v>800</v>
      </c>
      <c r="N27" s="52">
        <f t="shared" si="0"/>
        <v>250</v>
      </c>
      <c r="O27" s="15">
        <f t="shared" si="1"/>
        <v>1186</v>
      </c>
    </row>
    <row r="28" spans="2:15">
      <c r="B28" s="25" t="s">
        <v>32</v>
      </c>
      <c r="C28" s="4">
        <v>0</v>
      </c>
      <c r="D28" s="4">
        <v>0</v>
      </c>
      <c r="E28" s="4">
        <v>0</v>
      </c>
      <c r="F28" s="4">
        <v>1215</v>
      </c>
      <c r="G28" s="4">
        <v>450</v>
      </c>
      <c r="H28" s="4">
        <v>0</v>
      </c>
      <c r="I28" s="4">
        <v>0</v>
      </c>
      <c r="J28" s="4">
        <v>0</v>
      </c>
      <c r="K28" s="4">
        <v>0</v>
      </c>
      <c r="L28" s="4">
        <v>0</v>
      </c>
      <c r="M28" s="13">
        <v>120</v>
      </c>
      <c r="N28" s="53">
        <f t="shared" si="0"/>
        <v>0</v>
      </c>
      <c r="O28" s="13">
        <f t="shared" si="1"/>
        <v>450</v>
      </c>
    </row>
    <row r="29" spans="2:15">
      <c r="B29" s="25" t="s">
        <v>31</v>
      </c>
      <c r="C29" s="16">
        <v>0</v>
      </c>
      <c r="D29" s="16">
        <v>440</v>
      </c>
      <c r="E29" s="16">
        <v>530</v>
      </c>
      <c r="F29" s="16">
        <v>716</v>
      </c>
      <c r="G29" s="16">
        <v>410</v>
      </c>
      <c r="H29" s="16">
        <v>0</v>
      </c>
      <c r="I29" s="16">
        <v>0</v>
      </c>
      <c r="J29" s="16">
        <v>0</v>
      </c>
      <c r="K29" s="16">
        <v>30</v>
      </c>
      <c r="L29" s="16">
        <v>30</v>
      </c>
      <c r="M29" s="15">
        <v>150</v>
      </c>
      <c r="N29" s="52">
        <f t="shared" si="0"/>
        <v>30</v>
      </c>
      <c r="O29" s="15">
        <f t="shared" si="1"/>
        <v>1380</v>
      </c>
    </row>
    <row r="30" spans="2:15">
      <c r="B30" s="25" t="s">
        <v>33</v>
      </c>
      <c r="C30" s="4">
        <v>0</v>
      </c>
      <c r="D30" s="4">
        <v>1690</v>
      </c>
      <c r="E30" s="4">
        <v>0</v>
      </c>
      <c r="F30" s="4">
        <v>0</v>
      </c>
      <c r="G30" s="4">
        <v>0</v>
      </c>
      <c r="H30" s="4">
        <v>0</v>
      </c>
      <c r="I30" s="4">
        <v>200</v>
      </c>
      <c r="J30" s="4">
        <v>20</v>
      </c>
      <c r="K30" s="4">
        <v>110</v>
      </c>
      <c r="L30" s="4">
        <v>200</v>
      </c>
      <c r="M30" s="13">
        <v>1450</v>
      </c>
      <c r="N30" s="53">
        <f t="shared" si="0"/>
        <v>110</v>
      </c>
      <c r="O30" s="13">
        <f t="shared" si="1"/>
        <v>1910</v>
      </c>
    </row>
    <row r="31" spans="2:15">
      <c r="B31" s="25" t="s">
        <v>29</v>
      </c>
      <c r="C31" s="16">
        <v>0</v>
      </c>
      <c r="D31" s="16">
        <v>8757</v>
      </c>
      <c r="E31" s="16">
        <v>4610</v>
      </c>
      <c r="F31" s="16">
        <v>38</v>
      </c>
      <c r="G31" s="16">
        <v>0</v>
      </c>
      <c r="H31" s="16">
        <v>486</v>
      </c>
      <c r="I31" s="16">
        <v>0</v>
      </c>
      <c r="J31" s="16">
        <v>5080</v>
      </c>
      <c r="K31" s="16">
        <v>300</v>
      </c>
      <c r="L31" s="16">
        <v>4000</v>
      </c>
      <c r="M31" s="15">
        <v>7000</v>
      </c>
      <c r="N31" s="52">
        <f t="shared" si="0"/>
        <v>300</v>
      </c>
      <c r="O31" s="15">
        <f t="shared" si="1"/>
        <v>18447</v>
      </c>
    </row>
    <row r="32" spans="2:15">
      <c r="B32" s="25" t="s">
        <v>28</v>
      </c>
      <c r="C32" s="4">
        <v>0</v>
      </c>
      <c r="D32" s="4">
        <v>425</v>
      </c>
      <c r="E32" s="4">
        <v>0</v>
      </c>
      <c r="F32" s="4">
        <v>38900</v>
      </c>
      <c r="G32" s="4">
        <v>0</v>
      </c>
      <c r="H32" s="4">
        <v>0</v>
      </c>
      <c r="I32" s="4">
        <v>0</v>
      </c>
      <c r="J32" s="4">
        <v>0</v>
      </c>
      <c r="K32" s="4">
        <v>0</v>
      </c>
      <c r="L32" s="4">
        <v>0</v>
      </c>
      <c r="M32" s="13">
        <v>2080</v>
      </c>
      <c r="N32" s="53">
        <f t="shared" si="0"/>
        <v>0</v>
      </c>
      <c r="O32" s="13">
        <f t="shared" si="1"/>
        <v>425</v>
      </c>
    </row>
    <row r="33" spans="2:15">
      <c r="B33" s="25" t="s">
        <v>30</v>
      </c>
      <c r="C33" s="16">
        <v>5867</v>
      </c>
      <c r="D33" s="16">
        <v>2804</v>
      </c>
      <c r="E33" s="16">
        <v>5492</v>
      </c>
      <c r="F33" s="16">
        <v>2426</v>
      </c>
      <c r="G33" s="16">
        <v>7031</v>
      </c>
      <c r="H33" s="16">
        <v>3000</v>
      </c>
      <c r="I33" s="16">
        <v>0</v>
      </c>
      <c r="J33" s="16">
        <v>7550</v>
      </c>
      <c r="K33" s="16">
        <v>1210</v>
      </c>
      <c r="L33" s="16">
        <v>1500</v>
      </c>
      <c r="M33" s="15">
        <v>8900</v>
      </c>
      <c r="N33" s="52">
        <f t="shared" si="0"/>
        <v>7077</v>
      </c>
      <c r="O33" s="15">
        <f t="shared" si="1"/>
        <v>22877</v>
      </c>
    </row>
    <row r="34" spans="2:15">
      <c r="B34" s="25" t="s">
        <v>27</v>
      </c>
      <c r="C34" s="4">
        <v>0</v>
      </c>
      <c r="D34" s="4">
        <v>4156</v>
      </c>
      <c r="E34" s="4">
        <v>0</v>
      </c>
      <c r="F34" s="4">
        <v>7858</v>
      </c>
      <c r="G34" s="4">
        <v>0</v>
      </c>
      <c r="H34" s="4">
        <v>0</v>
      </c>
      <c r="I34" s="4">
        <v>0</v>
      </c>
      <c r="J34" s="4">
        <v>1340</v>
      </c>
      <c r="K34" s="4">
        <v>720</v>
      </c>
      <c r="L34" s="4">
        <v>720</v>
      </c>
      <c r="M34" s="13">
        <v>5300</v>
      </c>
      <c r="N34" s="53">
        <f t="shared" si="0"/>
        <v>720</v>
      </c>
      <c r="O34" s="13">
        <f t="shared" si="1"/>
        <v>5496</v>
      </c>
    </row>
    <row r="35" spans="2:15">
      <c r="B35" s="25" t="s">
        <v>26</v>
      </c>
      <c r="C35" s="16">
        <v>0</v>
      </c>
      <c r="D35" s="16">
        <v>4757</v>
      </c>
      <c r="E35" s="16">
        <v>786</v>
      </c>
      <c r="F35" s="16">
        <v>7737</v>
      </c>
      <c r="G35" s="16">
        <v>4014</v>
      </c>
      <c r="H35" s="16">
        <v>2630</v>
      </c>
      <c r="I35" s="16">
        <v>0</v>
      </c>
      <c r="J35" s="16">
        <v>0</v>
      </c>
      <c r="K35" s="16">
        <v>500</v>
      </c>
      <c r="L35" s="16">
        <v>2500</v>
      </c>
      <c r="M35" s="15">
        <v>5000</v>
      </c>
      <c r="N35" s="52">
        <f t="shared" si="0"/>
        <v>500</v>
      </c>
      <c r="O35" s="15">
        <f t="shared" si="1"/>
        <v>9557</v>
      </c>
    </row>
    <row r="36" spans="2:15">
      <c r="B36" s="25" t="s">
        <v>25</v>
      </c>
      <c r="C36" s="4">
        <v>0</v>
      </c>
      <c r="D36" s="4">
        <v>593</v>
      </c>
      <c r="E36" s="4">
        <v>0</v>
      </c>
      <c r="F36" s="4">
        <v>4308</v>
      </c>
      <c r="G36" s="4">
        <v>4965</v>
      </c>
      <c r="H36" s="4">
        <v>0</v>
      </c>
      <c r="I36" s="4">
        <v>0</v>
      </c>
      <c r="J36" s="4">
        <v>0</v>
      </c>
      <c r="K36" s="4">
        <v>0</v>
      </c>
      <c r="L36" s="4">
        <v>20</v>
      </c>
      <c r="M36" s="13">
        <v>530</v>
      </c>
      <c r="N36" s="53">
        <f t="shared" si="0"/>
        <v>0</v>
      </c>
      <c r="O36" s="13">
        <f t="shared" si="1"/>
        <v>5558</v>
      </c>
    </row>
    <row r="37" spans="2:15">
      <c r="B37" s="25" t="s">
        <v>24</v>
      </c>
      <c r="C37" s="16">
        <v>0</v>
      </c>
      <c r="D37" s="16">
        <v>0</v>
      </c>
      <c r="E37" s="16">
        <v>0</v>
      </c>
      <c r="F37" s="16">
        <v>16203</v>
      </c>
      <c r="G37" s="16">
        <v>0</v>
      </c>
      <c r="H37" s="16">
        <v>7992</v>
      </c>
      <c r="I37" s="16">
        <v>0</v>
      </c>
      <c r="J37" s="16">
        <v>470</v>
      </c>
      <c r="K37" s="16">
        <v>5340</v>
      </c>
      <c r="L37" s="16">
        <v>0</v>
      </c>
      <c r="M37" s="15">
        <v>7840</v>
      </c>
      <c r="N37" s="52">
        <f t="shared" si="0"/>
        <v>5340</v>
      </c>
      <c r="O37" s="15">
        <f t="shared" si="1"/>
        <v>470</v>
      </c>
    </row>
    <row r="38" spans="2:15">
      <c r="B38" s="25" t="s">
        <v>23</v>
      </c>
      <c r="C38" s="4">
        <v>45</v>
      </c>
      <c r="D38" s="4">
        <v>505</v>
      </c>
      <c r="E38" s="4">
        <v>0</v>
      </c>
      <c r="F38" s="4">
        <v>1929</v>
      </c>
      <c r="G38" s="4">
        <v>545</v>
      </c>
      <c r="H38" s="4">
        <v>696</v>
      </c>
      <c r="I38" s="4">
        <v>0</v>
      </c>
      <c r="J38" s="4">
        <v>120</v>
      </c>
      <c r="K38" s="4">
        <v>60</v>
      </c>
      <c r="L38" s="4">
        <v>290</v>
      </c>
      <c r="M38" s="13">
        <v>30</v>
      </c>
      <c r="N38" s="53">
        <f t="shared" si="0"/>
        <v>105</v>
      </c>
      <c r="O38" s="13">
        <f t="shared" si="1"/>
        <v>1170</v>
      </c>
    </row>
    <row r="39" spans="2:15" ht="15.75" thickBot="1">
      <c r="B39" s="26" t="s">
        <v>22</v>
      </c>
      <c r="C39" s="16">
        <v>204</v>
      </c>
      <c r="D39" s="16">
        <v>843</v>
      </c>
      <c r="E39" s="16">
        <v>0</v>
      </c>
      <c r="F39" s="16">
        <v>3140</v>
      </c>
      <c r="G39" s="16">
        <v>223</v>
      </c>
      <c r="H39" s="16">
        <v>4004</v>
      </c>
      <c r="I39" s="16">
        <v>0</v>
      </c>
      <c r="J39" s="16">
        <v>990</v>
      </c>
      <c r="K39" s="16">
        <v>310</v>
      </c>
      <c r="L39" s="16">
        <v>610</v>
      </c>
      <c r="M39" s="15">
        <v>90</v>
      </c>
      <c r="N39" s="52">
        <f t="shared" si="0"/>
        <v>514</v>
      </c>
      <c r="O39" s="15">
        <f t="shared" si="1"/>
        <v>2056</v>
      </c>
    </row>
    <row r="40" spans="2:15" ht="15.75" thickBot="1">
      <c r="B40" s="26" t="s">
        <v>300</v>
      </c>
      <c r="C40" s="55">
        <f>SUM(C6:C39)</f>
        <v>9022</v>
      </c>
      <c r="D40" s="36">
        <f>SUM(D6:D39)</f>
        <v>194940</v>
      </c>
      <c r="E40" s="36">
        <f t="shared" ref="E40:M40" si="2">SUM(E6:E39)</f>
        <v>58029</v>
      </c>
      <c r="F40" s="36">
        <f t="shared" si="2"/>
        <v>235883</v>
      </c>
      <c r="G40" s="36">
        <f t="shared" si="2"/>
        <v>45082</v>
      </c>
      <c r="H40" s="36">
        <f t="shared" si="2"/>
        <v>107340</v>
      </c>
      <c r="I40" s="36">
        <f t="shared" si="2"/>
        <v>7119</v>
      </c>
      <c r="J40" s="36">
        <f t="shared" si="2"/>
        <v>63320</v>
      </c>
      <c r="K40" s="36">
        <f t="shared" si="2"/>
        <v>42700</v>
      </c>
      <c r="L40" s="36">
        <f t="shared" si="2"/>
        <v>149690</v>
      </c>
      <c r="M40" s="36">
        <f t="shared" si="2"/>
        <v>240590</v>
      </c>
      <c r="N40" s="56">
        <f>SUM(N6:N39)</f>
        <v>51722</v>
      </c>
      <c r="O40" s="37">
        <f>SUM(O6:O39)</f>
        <v>368490</v>
      </c>
    </row>
    <row r="41" spans="2:15" s="115" customFormat="1" ht="15.75" thickBot="1">
      <c r="B41" s="26" t="s">
        <v>61</v>
      </c>
      <c r="C41" s="193">
        <f>C30+C19</f>
        <v>0</v>
      </c>
      <c r="D41" s="191">
        <f t="shared" ref="D41:O41" si="3">D30+D19</f>
        <v>45017</v>
      </c>
      <c r="E41" s="191">
        <f t="shared" si="3"/>
        <v>2897</v>
      </c>
      <c r="F41" s="191">
        <f t="shared" si="3"/>
        <v>4754</v>
      </c>
      <c r="G41" s="191">
        <f t="shared" si="3"/>
        <v>0</v>
      </c>
      <c r="H41" s="191">
        <f t="shared" si="3"/>
        <v>4552</v>
      </c>
      <c r="I41" s="191">
        <f t="shared" si="3"/>
        <v>309</v>
      </c>
      <c r="J41" s="191">
        <f t="shared" si="3"/>
        <v>4070</v>
      </c>
      <c r="K41" s="191">
        <f t="shared" si="3"/>
        <v>5560</v>
      </c>
      <c r="L41" s="191">
        <f t="shared" si="3"/>
        <v>8470</v>
      </c>
      <c r="M41" s="192">
        <f t="shared" si="3"/>
        <v>23320</v>
      </c>
      <c r="N41" s="194">
        <f t="shared" si="3"/>
        <v>5560</v>
      </c>
      <c r="O41" s="192">
        <f t="shared" si="3"/>
        <v>52293</v>
      </c>
    </row>
  </sheetData>
  <mergeCells count="2">
    <mergeCell ref="C2:O2"/>
    <mergeCell ref="C3:O3"/>
  </mergeCells>
  <hyperlinks>
    <hyperlink ref="R1" location="ReadMe!A1" display="go back to ReadMe"/>
  </hyperlinks>
  <printOptions horizontalCentered="1"/>
  <pageMargins left="0.23622047244094491" right="0.23622047244094491" top="0.74803149606299213" bottom="0.74803149606299213" header="0.31496062992125984" footer="0.31496062992125984"/>
  <pageSetup paperSize="9" orientation="landscape" r:id="rId1"/>
  <headerFooter>
    <oddHeader>&amp;C&amp;A</oddHeader>
    <oddFooter>&amp;C&amp;Z&amp;F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workbookViewId="0">
      <selection activeCell="L44" sqref="L44"/>
    </sheetView>
  </sheetViews>
  <sheetFormatPr baseColWidth="10" defaultColWidth="9.140625" defaultRowHeight="15"/>
  <cols>
    <col min="1" max="1" width="2.7109375" customWidth="1"/>
    <col min="2" max="2" width="9.140625" style="1"/>
  </cols>
  <sheetData>
    <row r="1" spans="1:18" ht="19.5" thickBot="1">
      <c r="A1" s="117" t="s">
        <v>301</v>
      </c>
      <c r="G1" s="122" t="s">
        <v>307</v>
      </c>
      <c r="R1" s="142" t="s">
        <v>370</v>
      </c>
    </row>
    <row r="2" spans="1:18" s="2" customFormat="1" ht="15.75" customHeight="1" thickBot="1">
      <c r="B2" s="30" t="s">
        <v>59</v>
      </c>
      <c r="C2" s="205">
        <v>2030</v>
      </c>
      <c r="D2" s="206"/>
      <c r="E2" s="206"/>
      <c r="F2" s="206"/>
      <c r="G2" s="206"/>
      <c r="H2" s="206"/>
      <c r="I2" s="206"/>
      <c r="J2" s="206"/>
      <c r="K2" s="206"/>
      <c r="L2" s="206"/>
      <c r="M2" s="206"/>
      <c r="N2" s="206"/>
      <c r="O2" s="207"/>
    </row>
    <row r="3" spans="1:18" s="2" customFormat="1" ht="15.75" customHeight="1" thickBot="1">
      <c r="B3" s="58" t="s">
        <v>159</v>
      </c>
      <c r="C3" s="205" t="s">
        <v>11</v>
      </c>
      <c r="D3" s="206"/>
      <c r="E3" s="206"/>
      <c r="F3" s="206"/>
      <c r="G3" s="206"/>
      <c r="H3" s="206"/>
      <c r="I3" s="206"/>
      <c r="J3" s="206"/>
      <c r="K3" s="206"/>
      <c r="L3" s="206"/>
      <c r="M3" s="206"/>
      <c r="N3" s="206"/>
      <c r="O3" s="207"/>
    </row>
    <row r="4" spans="1:18" ht="23.25" thickBot="1">
      <c r="B4" s="23" t="s">
        <v>149</v>
      </c>
      <c r="C4" s="47" t="s">
        <v>150</v>
      </c>
      <c r="D4" s="47" t="s">
        <v>151</v>
      </c>
      <c r="E4" s="47" t="s">
        <v>152</v>
      </c>
      <c r="F4" s="47" t="s">
        <v>18</v>
      </c>
      <c r="G4" s="47" t="s">
        <v>153</v>
      </c>
      <c r="H4" s="47" t="s">
        <v>16</v>
      </c>
      <c r="I4" s="47" t="s">
        <v>154</v>
      </c>
      <c r="J4" s="47" t="s">
        <v>155</v>
      </c>
      <c r="K4" s="47" t="s">
        <v>156</v>
      </c>
      <c r="L4" s="47" t="s">
        <v>15</v>
      </c>
      <c r="M4" s="48" t="s">
        <v>14</v>
      </c>
      <c r="N4" s="49" t="s">
        <v>157</v>
      </c>
      <c r="O4" s="48" t="s">
        <v>158</v>
      </c>
    </row>
    <row r="5" spans="1:18" ht="15.75" thickBot="1">
      <c r="B5" s="24" t="s">
        <v>57</v>
      </c>
      <c r="C5" s="18" t="s">
        <v>3</v>
      </c>
      <c r="D5" s="18" t="s">
        <v>3</v>
      </c>
      <c r="E5" s="18" t="s">
        <v>3</v>
      </c>
      <c r="F5" s="18" t="s">
        <v>3</v>
      </c>
      <c r="G5" s="18" t="s">
        <v>3</v>
      </c>
      <c r="H5" s="18" t="s">
        <v>3</v>
      </c>
      <c r="I5" s="18" t="s">
        <v>3</v>
      </c>
      <c r="J5" s="18" t="s">
        <v>3</v>
      </c>
      <c r="K5" s="18" t="s">
        <v>3</v>
      </c>
      <c r="L5" s="18" t="s">
        <v>3</v>
      </c>
      <c r="M5" s="17" t="s">
        <v>3</v>
      </c>
      <c r="N5" s="51" t="s">
        <v>3</v>
      </c>
      <c r="O5" s="17" t="s">
        <v>3</v>
      </c>
    </row>
    <row r="6" spans="1:18">
      <c r="B6" s="25" t="s">
        <v>56</v>
      </c>
      <c r="C6" s="4">
        <v>0</v>
      </c>
      <c r="D6" s="4">
        <v>400</v>
      </c>
      <c r="E6" s="4">
        <v>0</v>
      </c>
      <c r="F6" s="4">
        <v>3152</v>
      </c>
      <c r="G6" s="4">
        <v>0</v>
      </c>
      <c r="H6" s="4">
        <v>0</v>
      </c>
      <c r="I6" s="4">
        <v>0</v>
      </c>
      <c r="J6" s="4">
        <v>0</v>
      </c>
      <c r="K6" s="4">
        <v>0</v>
      </c>
      <c r="L6" s="4">
        <v>0</v>
      </c>
      <c r="M6" s="13">
        <v>0</v>
      </c>
      <c r="N6" s="53">
        <f t="shared" ref="N6:N39" si="0">C6+K6</f>
        <v>0</v>
      </c>
      <c r="O6" s="13">
        <f t="shared" ref="O6:O39" si="1">D6+E6+G6+I6+J6</f>
        <v>400</v>
      </c>
    </row>
    <row r="7" spans="1:18">
      <c r="B7" s="25" t="s">
        <v>54</v>
      </c>
      <c r="C7" s="16">
        <v>0</v>
      </c>
      <c r="D7" s="16">
        <v>3915</v>
      </c>
      <c r="E7" s="16">
        <v>598</v>
      </c>
      <c r="F7" s="16">
        <v>16418</v>
      </c>
      <c r="G7" s="16">
        <v>0</v>
      </c>
      <c r="H7" s="16">
        <v>0</v>
      </c>
      <c r="I7" s="16">
        <v>196</v>
      </c>
      <c r="J7" s="16">
        <v>990</v>
      </c>
      <c r="K7" s="16">
        <v>800</v>
      </c>
      <c r="L7" s="16">
        <v>2000</v>
      </c>
      <c r="M7" s="15">
        <v>3880</v>
      </c>
      <c r="N7" s="52">
        <f t="shared" si="0"/>
        <v>800</v>
      </c>
      <c r="O7" s="15">
        <f t="shared" si="1"/>
        <v>5699</v>
      </c>
    </row>
    <row r="8" spans="1:18">
      <c r="B8" s="25" t="s">
        <v>53</v>
      </c>
      <c r="C8" s="4">
        <v>0</v>
      </c>
      <c r="D8" s="4">
        <v>0</v>
      </c>
      <c r="E8" s="4">
        <v>0</v>
      </c>
      <c r="F8" s="4">
        <v>2107</v>
      </c>
      <c r="G8" s="4">
        <v>2158</v>
      </c>
      <c r="H8" s="4">
        <v>0</v>
      </c>
      <c r="I8" s="4">
        <v>0</v>
      </c>
      <c r="J8" s="4">
        <v>300</v>
      </c>
      <c r="K8" s="4">
        <v>0</v>
      </c>
      <c r="L8" s="4">
        <v>0</v>
      </c>
      <c r="M8" s="13">
        <v>350</v>
      </c>
      <c r="N8" s="53">
        <f t="shared" si="0"/>
        <v>0</v>
      </c>
      <c r="O8" s="13">
        <f t="shared" si="1"/>
        <v>2458</v>
      </c>
    </row>
    <row r="9" spans="1:18">
      <c r="B9" s="25" t="s">
        <v>52</v>
      </c>
      <c r="C9" s="16">
        <v>0</v>
      </c>
      <c r="D9" s="16">
        <v>7370</v>
      </c>
      <c r="E9" s="16">
        <v>0</v>
      </c>
      <c r="F9" s="16">
        <v>1438</v>
      </c>
      <c r="G9" s="16">
        <v>0</v>
      </c>
      <c r="H9" s="16">
        <v>0</v>
      </c>
      <c r="I9" s="16">
        <v>0</v>
      </c>
      <c r="J9" s="16">
        <v>3200</v>
      </c>
      <c r="K9" s="16">
        <v>1700</v>
      </c>
      <c r="L9" s="16">
        <v>4050</v>
      </c>
      <c r="M9" s="15">
        <v>4900</v>
      </c>
      <c r="N9" s="52">
        <f t="shared" si="0"/>
        <v>1700</v>
      </c>
      <c r="O9" s="15">
        <f t="shared" si="1"/>
        <v>10570</v>
      </c>
    </row>
    <row r="10" spans="1:18">
      <c r="B10" s="25" t="s">
        <v>51</v>
      </c>
      <c r="C10" s="4">
        <v>0</v>
      </c>
      <c r="D10" s="4">
        <v>760</v>
      </c>
      <c r="E10" s="4">
        <v>710</v>
      </c>
      <c r="F10" s="4">
        <v>3150</v>
      </c>
      <c r="G10" s="4">
        <v>4000</v>
      </c>
      <c r="H10" s="4">
        <v>2000</v>
      </c>
      <c r="I10" s="4">
        <v>0</v>
      </c>
      <c r="J10" s="4">
        <v>0</v>
      </c>
      <c r="K10" s="4">
        <v>0</v>
      </c>
      <c r="L10" s="4">
        <v>1250</v>
      </c>
      <c r="M10" s="13">
        <v>900</v>
      </c>
      <c r="N10" s="53">
        <f t="shared" si="0"/>
        <v>0</v>
      </c>
      <c r="O10" s="13">
        <f t="shared" si="1"/>
        <v>5470</v>
      </c>
    </row>
    <row r="11" spans="1:18">
      <c r="B11" s="25" t="s">
        <v>50</v>
      </c>
      <c r="C11" s="16">
        <v>0</v>
      </c>
      <c r="D11" s="16">
        <v>0</v>
      </c>
      <c r="E11" s="16">
        <v>0</v>
      </c>
      <c r="F11" s="16">
        <v>18510</v>
      </c>
      <c r="G11" s="16">
        <v>0</v>
      </c>
      <c r="H11" s="16">
        <v>2115</v>
      </c>
      <c r="I11" s="16">
        <v>0</v>
      </c>
      <c r="J11" s="16">
        <v>850</v>
      </c>
      <c r="K11" s="16">
        <v>600</v>
      </c>
      <c r="L11" s="16">
        <v>1750</v>
      </c>
      <c r="M11" s="15">
        <v>120</v>
      </c>
      <c r="N11" s="52">
        <f t="shared" si="0"/>
        <v>600</v>
      </c>
      <c r="O11" s="15">
        <f t="shared" si="1"/>
        <v>850</v>
      </c>
    </row>
    <row r="12" spans="1:18">
      <c r="B12" s="25" t="s">
        <v>49</v>
      </c>
      <c r="C12" s="4">
        <v>0</v>
      </c>
      <c r="D12" s="4">
        <v>915</v>
      </c>
      <c r="E12" s="4">
        <v>310</v>
      </c>
      <c r="F12" s="4">
        <v>2170</v>
      </c>
      <c r="G12" s="4">
        <v>5330</v>
      </c>
      <c r="H12" s="4">
        <v>4140</v>
      </c>
      <c r="I12" s="4">
        <v>0</v>
      </c>
      <c r="J12" s="4">
        <v>0</v>
      </c>
      <c r="K12" s="4">
        <v>1110</v>
      </c>
      <c r="L12" s="4">
        <v>2560</v>
      </c>
      <c r="M12" s="13">
        <v>580</v>
      </c>
      <c r="N12" s="53">
        <f t="shared" si="0"/>
        <v>1110</v>
      </c>
      <c r="O12" s="13">
        <f t="shared" si="1"/>
        <v>6555</v>
      </c>
    </row>
    <row r="13" spans="1:18">
      <c r="B13" s="25" t="s">
        <v>48</v>
      </c>
      <c r="C13" s="16">
        <v>0</v>
      </c>
      <c r="D13" s="16">
        <v>15463</v>
      </c>
      <c r="E13" s="16">
        <v>23365</v>
      </c>
      <c r="F13" s="16">
        <v>13257</v>
      </c>
      <c r="G13" s="16">
        <v>12610</v>
      </c>
      <c r="H13" s="16">
        <v>0</v>
      </c>
      <c r="I13" s="16">
        <v>1026</v>
      </c>
      <c r="J13" s="16">
        <v>8650</v>
      </c>
      <c r="K13" s="16">
        <v>6960</v>
      </c>
      <c r="L13" s="16">
        <v>46860</v>
      </c>
      <c r="M13" s="15">
        <v>61200</v>
      </c>
      <c r="N13" s="52">
        <f t="shared" si="0"/>
        <v>6960</v>
      </c>
      <c r="O13" s="15">
        <f t="shared" si="1"/>
        <v>61114</v>
      </c>
    </row>
    <row r="14" spans="1:18">
      <c r="B14" s="25" t="s">
        <v>47</v>
      </c>
      <c r="C14" s="4">
        <v>1460</v>
      </c>
      <c r="D14" s="4">
        <v>2604</v>
      </c>
      <c r="E14" s="4">
        <v>410</v>
      </c>
      <c r="F14" s="4">
        <v>9</v>
      </c>
      <c r="G14" s="4">
        <v>0</v>
      </c>
      <c r="H14" s="4">
        <v>0</v>
      </c>
      <c r="I14" s="4">
        <v>735</v>
      </c>
      <c r="J14" s="4">
        <v>0</v>
      </c>
      <c r="K14" s="4">
        <v>260</v>
      </c>
      <c r="L14" s="4">
        <v>840</v>
      </c>
      <c r="M14" s="13">
        <v>8410</v>
      </c>
      <c r="N14" s="53">
        <f t="shared" si="0"/>
        <v>1720</v>
      </c>
      <c r="O14" s="13">
        <f t="shared" si="1"/>
        <v>3749</v>
      </c>
    </row>
    <row r="15" spans="1:18">
      <c r="B15" s="25" t="s">
        <v>46</v>
      </c>
      <c r="C15" s="16">
        <v>656</v>
      </c>
      <c r="D15" s="16">
        <v>94</v>
      </c>
      <c r="E15" s="16">
        <v>0</v>
      </c>
      <c r="F15" s="16">
        <v>10</v>
      </c>
      <c r="G15" s="16">
        <v>0</v>
      </c>
      <c r="H15" s="16">
        <v>0</v>
      </c>
      <c r="I15" s="16">
        <v>413</v>
      </c>
      <c r="J15" s="16">
        <v>160</v>
      </c>
      <c r="K15" s="16">
        <v>230</v>
      </c>
      <c r="L15" s="16">
        <v>0</v>
      </c>
      <c r="M15" s="15">
        <v>400</v>
      </c>
      <c r="N15" s="52">
        <f t="shared" si="0"/>
        <v>886</v>
      </c>
      <c r="O15" s="15">
        <f t="shared" si="1"/>
        <v>667</v>
      </c>
    </row>
    <row r="16" spans="1:18">
      <c r="B16" s="25" t="s">
        <v>45</v>
      </c>
      <c r="C16" s="4">
        <v>0</v>
      </c>
      <c r="D16" s="4">
        <v>21572</v>
      </c>
      <c r="E16" s="4">
        <v>5900</v>
      </c>
      <c r="F16" s="4">
        <v>23450</v>
      </c>
      <c r="G16" s="4">
        <v>0</v>
      </c>
      <c r="H16" s="4">
        <v>7120</v>
      </c>
      <c r="I16" s="4">
        <v>0</v>
      </c>
      <c r="J16" s="4">
        <v>10480</v>
      </c>
      <c r="K16" s="4">
        <v>2400</v>
      </c>
      <c r="L16" s="4">
        <v>33150</v>
      </c>
      <c r="M16" s="13">
        <v>27650</v>
      </c>
      <c r="N16" s="53">
        <f t="shared" si="0"/>
        <v>2400</v>
      </c>
      <c r="O16" s="13">
        <f t="shared" si="1"/>
        <v>37952</v>
      </c>
    </row>
    <row r="17" spans="2:15">
      <c r="B17" s="25" t="s">
        <v>44</v>
      </c>
      <c r="C17" s="16">
        <v>580</v>
      </c>
      <c r="D17" s="16">
        <v>0</v>
      </c>
      <c r="E17" s="16">
        <v>805</v>
      </c>
      <c r="F17" s="16">
        <v>3400</v>
      </c>
      <c r="G17" s="16">
        <v>0</v>
      </c>
      <c r="H17" s="16">
        <v>5550</v>
      </c>
      <c r="I17" s="16">
        <v>1360</v>
      </c>
      <c r="J17" s="16">
        <v>1770</v>
      </c>
      <c r="K17" s="16">
        <v>3760</v>
      </c>
      <c r="L17" s="16">
        <v>100</v>
      </c>
      <c r="M17" s="15">
        <v>2500</v>
      </c>
      <c r="N17" s="52">
        <f t="shared" si="0"/>
        <v>4340</v>
      </c>
      <c r="O17" s="15">
        <f t="shared" si="1"/>
        <v>3935</v>
      </c>
    </row>
    <row r="18" spans="2:15">
      <c r="B18" s="25" t="s">
        <v>42</v>
      </c>
      <c r="C18" s="4">
        <v>0</v>
      </c>
      <c r="D18" s="4">
        <v>6051</v>
      </c>
      <c r="E18" s="4">
        <v>1740</v>
      </c>
      <c r="F18" s="4">
        <v>25200</v>
      </c>
      <c r="G18" s="4">
        <v>0</v>
      </c>
      <c r="H18" s="4">
        <v>57644</v>
      </c>
      <c r="I18" s="4">
        <v>819</v>
      </c>
      <c r="J18" s="4">
        <v>5400</v>
      </c>
      <c r="K18" s="4">
        <v>1400</v>
      </c>
      <c r="L18" s="4">
        <v>8500</v>
      </c>
      <c r="M18" s="13">
        <v>13900</v>
      </c>
      <c r="N18" s="53">
        <f t="shared" si="0"/>
        <v>1400</v>
      </c>
      <c r="O18" s="13">
        <f t="shared" si="1"/>
        <v>14010</v>
      </c>
    </row>
    <row r="19" spans="2:15">
      <c r="B19" s="25" t="s">
        <v>43</v>
      </c>
      <c r="C19" s="16">
        <v>0</v>
      </c>
      <c r="D19" s="16">
        <v>36736</v>
      </c>
      <c r="E19" s="16">
        <v>2897</v>
      </c>
      <c r="F19" s="16">
        <v>4754</v>
      </c>
      <c r="G19" s="16">
        <v>0</v>
      </c>
      <c r="H19" s="16">
        <v>4552</v>
      </c>
      <c r="I19" s="16">
        <v>109</v>
      </c>
      <c r="J19" s="16">
        <v>4050</v>
      </c>
      <c r="K19" s="16">
        <v>5450</v>
      </c>
      <c r="L19" s="16">
        <v>7460</v>
      </c>
      <c r="M19" s="15">
        <v>57300</v>
      </c>
      <c r="N19" s="52">
        <f t="shared" si="0"/>
        <v>5450</v>
      </c>
      <c r="O19" s="15">
        <f t="shared" si="1"/>
        <v>43792</v>
      </c>
    </row>
    <row r="20" spans="2:15">
      <c r="B20" s="25" t="s">
        <v>41</v>
      </c>
      <c r="C20" s="4">
        <v>0</v>
      </c>
      <c r="D20" s="4">
        <v>3111</v>
      </c>
      <c r="E20" s="4">
        <v>0</v>
      </c>
      <c r="F20" s="4">
        <v>4259</v>
      </c>
      <c r="G20" s="4">
        <v>2876</v>
      </c>
      <c r="H20" s="4">
        <v>0</v>
      </c>
      <c r="I20" s="4">
        <v>0</v>
      </c>
      <c r="J20" s="4">
        <v>0</v>
      </c>
      <c r="K20" s="4">
        <v>480</v>
      </c>
      <c r="L20" s="4">
        <v>4050</v>
      </c>
      <c r="M20" s="13">
        <v>4880</v>
      </c>
      <c r="N20" s="53">
        <f t="shared" si="0"/>
        <v>480</v>
      </c>
      <c r="O20" s="13">
        <f t="shared" si="1"/>
        <v>5987</v>
      </c>
    </row>
    <row r="21" spans="2:15">
      <c r="B21" s="25" t="s">
        <v>40</v>
      </c>
      <c r="C21" s="16">
        <v>0</v>
      </c>
      <c r="D21" s="16">
        <v>1200</v>
      </c>
      <c r="E21" s="16">
        <v>1200</v>
      </c>
      <c r="F21" s="16">
        <v>2700</v>
      </c>
      <c r="G21" s="16">
        <v>0</v>
      </c>
      <c r="H21" s="16">
        <v>0</v>
      </c>
      <c r="I21" s="16">
        <v>200</v>
      </c>
      <c r="J21" s="16">
        <v>300</v>
      </c>
      <c r="K21" s="16">
        <v>300</v>
      </c>
      <c r="L21" s="16">
        <v>100</v>
      </c>
      <c r="M21" s="15">
        <v>700</v>
      </c>
      <c r="N21" s="52">
        <f t="shared" si="0"/>
        <v>300</v>
      </c>
      <c r="O21" s="15">
        <f t="shared" si="1"/>
        <v>2900</v>
      </c>
    </row>
    <row r="22" spans="2:15">
      <c r="B22" s="25" t="s">
        <v>39</v>
      </c>
      <c r="C22" s="4">
        <v>210</v>
      </c>
      <c r="D22" s="4">
        <v>2980</v>
      </c>
      <c r="E22" s="4">
        <v>0</v>
      </c>
      <c r="F22" s="4">
        <v>56</v>
      </c>
      <c r="G22" s="4">
        <v>470</v>
      </c>
      <c r="H22" s="4">
        <v>4108</v>
      </c>
      <c r="I22" s="4">
        <v>407</v>
      </c>
      <c r="J22" s="4">
        <v>720</v>
      </c>
      <c r="K22" s="4">
        <v>550</v>
      </c>
      <c r="L22" s="4">
        <v>60</v>
      </c>
      <c r="M22" s="13">
        <v>750</v>
      </c>
      <c r="N22" s="53">
        <f t="shared" si="0"/>
        <v>760</v>
      </c>
      <c r="O22" s="13">
        <f t="shared" si="1"/>
        <v>4577</v>
      </c>
    </row>
    <row r="23" spans="2:15">
      <c r="B23" s="25" t="s">
        <v>38</v>
      </c>
      <c r="C23" s="16">
        <v>0</v>
      </c>
      <c r="D23" s="16">
        <v>3575</v>
      </c>
      <c r="E23" s="16">
        <v>750</v>
      </c>
      <c r="F23" s="16">
        <v>508</v>
      </c>
      <c r="G23" s="16">
        <v>0</v>
      </c>
      <c r="H23" s="16">
        <v>0</v>
      </c>
      <c r="I23" s="16">
        <v>260</v>
      </c>
      <c r="J23" s="16">
        <v>210</v>
      </c>
      <c r="K23" s="16">
        <v>250</v>
      </c>
      <c r="L23" s="16">
        <v>10</v>
      </c>
      <c r="M23" s="15">
        <v>3600</v>
      </c>
      <c r="N23" s="52">
        <f t="shared" si="0"/>
        <v>250</v>
      </c>
      <c r="O23" s="15">
        <f t="shared" si="1"/>
        <v>4795</v>
      </c>
    </row>
    <row r="24" spans="2:15">
      <c r="B24" s="25" t="s">
        <v>37</v>
      </c>
      <c r="C24" s="4">
        <v>0</v>
      </c>
      <c r="D24" s="4">
        <v>34886</v>
      </c>
      <c r="E24" s="4">
        <v>7926</v>
      </c>
      <c r="F24" s="4">
        <v>22635</v>
      </c>
      <c r="G24" s="4">
        <v>0</v>
      </c>
      <c r="H24" s="4">
        <v>0</v>
      </c>
      <c r="I24" s="4">
        <v>1394</v>
      </c>
      <c r="J24" s="4">
        <v>10160</v>
      </c>
      <c r="K24" s="4">
        <v>7240</v>
      </c>
      <c r="L24" s="4">
        <v>27140</v>
      </c>
      <c r="M24" s="13">
        <v>13400</v>
      </c>
      <c r="N24" s="53">
        <f t="shared" si="0"/>
        <v>7240</v>
      </c>
      <c r="O24" s="13">
        <f t="shared" si="1"/>
        <v>54366</v>
      </c>
    </row>
    <row r="25" spans="2:15">
      <c r="B25" s="25" t="s">
        <v>36</v>
      </c>
      <c r="C25" s="16">
        <v>0</v>
      </c>
      <c r="D25" s="16">
        <v>740</v>
      </c>
      <c r="E25" s="16">
        <v>0</v>
      </c>
      <c r="F25" s="16">
        <v>1265</v>
      </c>
      <c r="G25" s="16">
        <v>0</v>
      </c>
      <c r="H25" s="16">
        <v>1303</v>
      </c>
      <c r="I25" s="16">
        <v>0</v>
      </c>
      <c r="J25" s="16">
        <v>270</v>
      </c>
      <c r="K25" s="16">
        <v>310</v>
      </c>
      <c r="L25" s="16">
        <v>70</v>
      </c>
      <c r="M25" s="15">
        <v>500</v>
      </c>
      <c r="N25" s="52">
        <f t="shared" si="0"/>
        <v>310</v>
      </c>
      <c r="O25" s="15">
        <f t="shared" si="1"/>
        <v>1010</v>
      </c>
    </row>
    <row r="26" spans="2:15">
      <c r="B26" s="25" t="s">
        <v>35</v>
      </c>
      <c r="C26" s="4">
        <v>0</v>
      </c>
      <c r="D26" s="4">
        <v>375</v>
      </c>
      <c r="E26" s="4">
        <v>0</v>
      </c>
      <c r="F26" s="4">
        <v>1344</v>
      </c>
      <c r="G26" s="4">
        <v>0</v>
      </c>
      <c r="H26" s="4">
        <v>0</v>
      </c>
      <c r="I26" s="4">
        <v>0</v>
      </c>
      <c r="J26" s="4">
        <v>90</v>
      </c>
      <c r="K26" s="4">
        <v>70</v>
      </c>
      <c r="L26" s="4">
        <v>120</v>
      </c>
      <c r="M26" s="13">
        <v>90</v>
      </c>
      <c r="N26" s="53">
        <f t="shared" si="0"/>
        <v>70</v>
      </c>
      <c r="O26" s="13">
        <f t="shared" si="1"/>
        <v>465</v>
      </c>
    </row>
    <row r="27" spans="2:15">
      <c r="B27" s="25" t="s">
        <v>34</v>
      </c>
      <c r="C27" s="16">
        <v>0</v>
      </c>
      <c r="D27" s="16">
        <v>1036</v>
      </c>
      <c r="E27" s="16">
        <v>0</v>
      </c>
      <c r="F27" s="16">
        <v>1621</v>
      </c>
      <c r="G27" s="16">
        <v>0</v>
      </c>
      <c r="H27" s="16">
        <v>0</v>
      </c>
      <c r="I27" s="16">
        <v>0</v>
      </c>
      <c r="J27" s="16">
        <v>150</v>
      </c>
      <c r="K27" s="16">
        <v>250</v>
      </c>
      <c r="L27" s="16">
        <v>60</v>
      </c>
      <c r="M27" s="15">
        <v>360</v>
      </c>
      <c r="N27" s="52">
        <f t="shared" si="0"/>
        <v>250</v>
      </c>
      <c r="O27" s="15">
        <f t="shared" si="1"/>
        <v>1186</v>
      </c>
    </row>
    <row r="28" spans="2:15">
      <c r="B28" s="25" t="s">
        <v>32</v>
      </c>
      <c r="C28" s="4">
        <v>0</v>
      </c>
      <c r="D28" s="4">
        <v>0</v>
      </c>
      <c r="E28" s="4">
        <v>0</v>
      </c>
      <c r="F28" s="4">
        <v>1215</v>
      </c>
      <c r="G28" s="4">
        <v>450</v>
      </c>
      <c r="H28" s="4">
        <v>0</v>
      </c>
      <c r="I28" s="4">
        <v>0</v>
      </c>
      <c r="J28" s="4">
        <v>0</v>
      </c>
      <c r="K28" s="4">
        <v>0</v>
      </c>
      <c r="L28" s="4">
        <v>0</v>
      </c>
      <c r="M28" s="13">
        <v>120</v>
      </c>
      <c r="N28" s="53">
        <f t="shared" si="0"/>
        <v>0</v>
      </c>
      <c r="O28" s="13">
        <f t="shared" si="1"/>
        <v>450</v>
      </c>
    </row>
    <row r="29" spans="2:15">
      <c r="B29" s="25" t="s">
        <v>31</v>
      </c>
      <c r="C29" s="16">
        <v>0</v>
      </c>
      <c r="D29" s="16">
        <v>440</v>
      </c>
      <c r="E29" s="16">
        <v>530</v>
      </c>
      <c r="F29" s="16">
        <v>716</v>
      </c>
      <c r="G29" s="16">
        <v>410</v>
      </c>
      <c r="H29" s="16">
        <v>0</v>
      </c>
      <c r="I29" s="16">
        <v>0</v>
      </c>
      <c r="J29" s="16">
        <v>0</v>
      </c>
      <c r="K29" s="16">
        <v>30</v>
      </c>
      <c r="L29" s="16">
        <v>30</v>
      </c>
      <c r="M29" s="15">
        <v>100</v>
      </c>
      <c r="N29" s="52">
        <f t="shared" si="0"/>
        <v>30</v>
      </c>
      <c r="O29" s="15">
        <f t="shared" si="1"/>
        <v>1380</v>
      </c>
    </row>
    <row r="30" spans="2:15">
      <c r="B30" s="25" t="s">
        <v>33</v>
      </c>
      <c r="C30" s="4">
        <v>0</v>
      </c>
      <c r="D30" s="4">
        <v>1142</v>
      </c>
      <c r="E30" s="4">
        <v>0</v>
      </c>
      <c r="F30" s="4">
        <v>0</v>
      </c>
      <c r="G30" s="4">
        <v>0</v>
      </c>
      <c r="H30" s="4">
        <v>0</v>
      </c>
      <c r="I30" s="4">
        <v>200</v>
      </c>
      <c r="J30" s="4">
        <v>20</v>
      </c>
      <c r="K30" s="4">
        <v>110</v>
      </c>
      <c r="L30" s="4">
        <v>150</v>
      </c>
      <c r="M30" s="13">
        <v>1220</v>
      </c>
      <c r="N30" s="53">
        <f t="shared" si="0"/>
        <v>110</v>
      </c>
      <c r="O30" s="13">
        <f t="shared" si="1"/>
        <v>1362</v>
      </c>
    </row>
    <row r="31" spans="2:15">
      <c r="B31" s="25" t="s">
        <v>29</v>
      </c>
      <c r="C31" s="16">
        <v>0</v>
      </c>
      <c r="D31" s="16">
        <v>7776</v>
      </c>
      <c r="E31" s="16">
        <v>4610</v>
      </c>
      <c r="F31" s="16">
        <v>38</v>
      </c>
      <c r="G31" s="16">
        <v>0</v>
      </c>
      <c r="H31" s="16">
        <v>486</v>
      </c>
      <c r="I31" s="16">
        <v>0</v>
      </c>
      <c r="J31" s="16">
        <v>5080</v>
      </c>
      <c r="K31" s="16">
        <v>300</v>
      </c>
      <c r="L31" s="16">
        <v>5100</v>
      </c>
      <c r="M31" s="15">
        <v>6160</v>
      </c>
      <c r="N31" s="52">
        <f t="shared" si="0"/>
        <v>300</v>
      </c>
      <c r="O31" s="15">
        <f t="shared" si="1"/>
        <v>17466</v>
      </c>
    </row>
    <row r="32" spans="2:15">
      <c r="B32" s="25" t="s">
        <v>28</v>
      </c>
      <c r="C32" s="4">
        <v>0</v>
      </c>
      <c r="D32" s="4">
        <v>425</v>
      </c>
      <c r="E32" s="4">
        <v>0</v>
      </c>
      <c r="F32" s="4">
        <v>38900</v>
      </c>
      <c r="G32" s="4">
        <v>0</v>
      </c>
      <c r="H32" s="4">
        <v>0</v>
      </c>
      <c r="I32" s="4">
        <v>0</v>
      </c>
      <c r="J32" s="4">
        <v>0</v>
      </c>
      <c r="K32" s="4">
        <v>0</v>
      </c>
      <c r="L32" s="4">
        <v>0</v>
      </c>
      <c r="M32" s="13">
        <v>2080</v>
      </c>
      <c r="N32" s="53">
        <f t="shared" si="0"/>
        <v>0</v>
      </c>
      <c r="O32" s="13">
        <f t="shared" si="1"/>
        <v>425</v>
      </c>
    </row>
    <row r="33" spans="2:15">
      <c r="B33" s="25" t="s">
        <v>30</v>
      </c>
      <c r="C33" s="16">
        <v>5867</v>
      </c>
      <c r="D33" s="16">
        <v>2804</v>
      </c>
      <c r="E33" s="16">
        <v>5492</v>
      </c>
      <c r="F33" s="16">
        <v>2426</v>
      </c>
      <c r="G33" s="16">
        <v>7031</v>
      </c>
      <c r="H33" s="16">
        <v>3000</v>
      </c>
      <c r="I33" s="16">
        <v>0</v>
      </c>
      <c r="J33" s="16">
        <v>7550</v>
      </c>
      <c r="K33" s="16">
        <v>1210</v>
      </c>
      <c r="L33" s="16">
        <v>500</v>
      </c>
      <c r="M33" s="15">
        <v>6450</v>
      </c>
      <c r="N33" s="52">
        <f t="shared" si="0"/>
        <v>7077</v>
      </c>
      <c r="O33" s="15">
        <f t="shared" si="1"/>
        <v>22877</v>
      </c>
    </row>
    <row r="34" spans="2:15">
      <c r="B34" s="25" t="s">
        <v>27</v>
      </c>
      <c r="C34" s="4">
        <v>0</v>
      </c>
      <c r="D34" s="4">
        <v>3693</v>
      </c>
      <c r="E34" s="4">
        <v>0</v>
      </c>
      <c r="F34" s="4">
        <v>7858</v>
      </c>
      <c r="G34" s="4">
        <v>0</v>
      </c>
      <c r="H34" s="4">
        <v>0</v>
      </c>
      <c r="I34" s="4">
        <v>0</v>
      </c>
      <c r="J34" s="4">
        <v>1340</v>
      </c>
      <c r="K34" s="4">
        <v>720</v>
      </c>
      <c r="L34" s="4">
        <v>2010</v>
      </c>
      <c r="M34" s="13">
        <v>5300</v>
      </c>
      <c r="N34" s="53">
        <f t="shared" si="0"/>
        <v>720</v>
      </c>
      <c r="O34" s="13">
        <f t="shared" si="1"/>
        <v>5033</v>
      </c>
    </row>
    <row r="35" spans="2:15">
      <c r="B35" s="25" t="s">
        <v>26</v>
      </c>
      <c r="C35" s="16">
        <v>0</v>
      </c>
      <c r="D35" s="16">
        <v>3331</v>
      </c>
      <c r="E35" s="16">
        <v>786</v>
      </c>
      <c r="F35" s="16">
        <v>7737</v>
      </c>
      <c r="G35" s="16">
        <v>4014</v>
      </c>
      <c r="H35" s="16">
        <v>2630</v>
      </c>
      <c r="I35" s="16">
        <v>0</v>
      </c>
      <c r="J35" s="16">
        <v>0</v>
      </c>
      <c r="K35" s="16">
        <v>500</v>
      </c>
      <c r="L35" s="16">
        <v>2000</v>
      </c>
      <c r="M35" s="15">
        <v>4200</v>
      </c>
      <c r="N35" s="52">
        <f t="shared" si="0"/>
        <v>500</v>
      </c>
      <c r="O35" s="15">
        <f t="shared" si="1"/>
        <v>8131</v>
      </c>
    </row>
    <row r="36" spans="2:15">
      <c r="B36" s="25" t="s">
        <v>25</v>
      </c>
      <c r="C36" s="4">
        <v>0</v>
      </c>
      <c r="D36" s="4">
        <v>296</v>
      </c>
      <c r="E36" s="4">
        <v>0</v>
      </c>
      <c r="F36" s="4">
        <v>4308</v>
      </c>
      <c r="G36" s="4">
        <v>4965</v>
      </c>
      <c r="H36" s="4">
        <v>0</v>
      </c>
      <c r="I36" s="4">
        <v>0</v>
      </c>
      <c r="J36" s="4">
        <v>0</v>
      </c>
      <c r="K36" s="4">
        <v>0</v>
      </c>
      <c r="L36" s="4">
        <v>20</v>
      </c>
      <c r="M36" s="13">
        <v>530</v>
      </c>
      <c r="N36" s="53">
        <f t="shared" si="0"/>
        <v>0</v>
      </c>
      <c r="O36" s="13">
        <f t="shared" si="1"/>
        <v>5261</v>
      </c>
    </row>
    <row r="37" spans="2:15">
      <c r="B37" s="25" t="s">
        <v>24</v>
      </c>
      <c r="C37" s="16">
        <v>0</v>
      </c>
      <c r="D37" s="16">
        <v>0</v>
      </c>
      <c r="E37" s="16">
        <v>0</v>
      </c>
      <c r="F37" s="16">
        <v>16203</v>
      </c>
      <c r="G37" s="16">
        <v>0</v>
      </c>
      <c r="H37" s="16">
        <v>7992</v>
      </c>
      <c r="I37" s="16">
        <v>0</v>
      </c>
      <c r="J37" s="16">
        <v>470</v>
      </c>
      <c r="K37" s="16">
        <v>5340</v>
      </c>
      <c r="L37" s="16">
        <v>0</v>
      </c>
      <c r="M37" s="15">
        <v>7840</v>
      </c>
      <c r="N37" s="52">
        <f t="shared" si="0"/>
        <v>5340</v>
      </c>
      <c r="O37" s="15">
        <f t="shared" si="1"/>
        <v>470</v>
      </c>
    </row>
    <row r="38" spans="2:15">
      <c r="B38" s="25" t="s">
        <v>23</v>
      </c>
      <c r="C38" s="4">
        <v>45</v>
      </c>
      <c r="D38" s="4">
        <v>505</v>
      </c>
      <c r="E38" s="4">
        <v>0</v>
      </c>
      <c r="F38" s="4">
        <v>1929</v>
      </c>
      <c r="G38" s="4">
        <v>545</v>
      </c>
      <c r="H38" s="4">
        <v>696</v>
      </c>
      <c r="I38" s="4">
        <v>0</v>
      </c>
      <c r="J38" s="4">
        <v>120</v>
      </c>
      <c r="K38" s="4">
        <v>60</v>
      </c>
      <c r="L38" s="4">
        <v>280</v>
      </c>
      <c r="M38" s="13">
        <v>40</v>
      </c>
      <c r="N38" s="53">
        <f t="shared" si="0"/>
        <v>105</v>
      </c>
      <c r="O38" s="13">
        <f t="shared" si="1"/>
        <v>1170</v>
      </c>
    </row>
    <row r="39" spans="2:15" ht="15.75" thickBot="1">
      <c r="B39" s="26" t="s">
        <v>22</v>
      </c>
      <c r="C39" s="16">
        <v>204</v>
      </c>
      <c r="D39" s="16">
        <v>256</v>
      </c>
      <c r="E39" s="16">
        <v>0</v>
      </c>
      <c r="F39" s="16">
        <v>3140</v>
      </c>
      <c r="G39" s="16">
        <v>223</v>
      </c>
      <c r="H39" s="16">
        <v>4004</v>
      </c>
      <c r="I39" s="16">
        <v>0</v>
      </c>
      <c r="J39" s="16">
        <v>990</v>
      </c>
      <c r="K39" s="16">
        <v>310</v>
      </c>
      <c r="L39" s="16">
        <v>550</v>
      </c>
      <c r="M39" s="15">
        <v>60</v>
      </c>
      <c r="N39" s="52">
        <f t="shared" si="0"/>
        <v>514</v>
      </c>
      <c r="O39" s="15">
        <f t="shared" si="1"/>
        <v>1469</v>
      </c>
    </row>
    <row r="40" spans="2:15" ht="15.75" thickBot="1">
      <c r="B40" s="26" t="s">
        <v>300</v>
      </c>
      <c r="C40" s="55">
        <f>SUM(C6:C39)</f>
        <v>9022</v>
      </c>
      <c r="D40" s="36">
        <f>SUM(D6:D39)</f>
        <v>164451</v>
      </c>
      <c r="E40" s="36">
        <f t="shared" ref="E40:M40" si="2">SUM(E6:E39)</f>
        <v>58029</v>
      </c>
      <c r="F40" s="36">
        <f t="shared" si="2"/>
        <v>235883</v>
      </c>
      <c r="G40" s="36">
        <f t="shared" si="2"/>
        <v>45082</v>
      </c>
      <c r="H40" s="36">
        <f t="shared" si="2"/>
        <v>107340</v>
      </c>
      <c r="I40" s="36">
        <f t="shared" si="2"/>
        <v>7119</v>
      </c>
      <c r="J40" s="36">
        <f t="shared" si="2"/>
        <v>63320</v>
      </c>
      <c r="K40" s="36">
        <f t="shared" si="2"/>
        <v>42700</v>
      </c>
      <c r="L40" s="36">
        <f t="shared" si="2"/>
        <v>150770</v>
      </c>
      <c r="M40" s="36">
        <f t="shared" si="2"/>
        <v>240470</v>
      </c>
      <c r="N40" s="56">
        <f>SUM(N6:N39)</f>
        <v>51722</v>
      </c>
      <c r="O40" s="37">
        <f>SUM(O6:O39)</f>
        <v>338001</v>
      </c>
    </row>
    <row r="41" spans="2:15" s="115" customFormat="1" ht="15.75" thickBot="1">
      <c r="B41" s="26" t="s">
        <v>61</v>
      </c>
      <c r="C41" s="193">
        <f>C30+C19</f>
        <v>0</v>
      </c>
      <c r="D41" s="191">
        <f t="shared" ref="D41:O41" si="3">D30+D19</f>
        <v>37878</v>
      </c>
      <c r="E41" s="191">
        <f t="shared" si="3"/>
        <v>2897</v>
      </c>
      <c r="F41" s="191">
        <f t="shared" si="3"/>
        <v>4754</v>
      </c>
      <c r="G41" s="191">
        <f t="shared" si="3"/>
        <v>0</v>
      </c>
      <c r="H41" s="191">
        <f t="shared" si="3"/>
        <v>4552</v>
      </c>
      <c r="I41" s="191">
        <f t="shared" si="3"/>
        <v>309</v>
      </c>
      <c r="J41" s="191">
        <f t="shared" si="3"/>
        <v>4070</v>
      </c>
      <c r="K41" s="191">
        <f t="shared" si="3"/>
        <v>5560</v>
      </c>
      <c r="L41" s="191">
        <f t="shared" si="3"/>
        <v>7610</v>
      </c>
      <c r="M41" s="192">
        <f t="shared" si="3"/>
        <v>58520</v>
      </c>
      <c r="N41" s="194">
        <f t="shared" si="3"/>
        <v>5560</v>
      </c>
      <c r="O41" s="192">
        <f t="shared" si="3"/>
        <v>45154</v>
      </c>
    </row>
  </sheetData>
  <mergeCells count="2">
    <mergeCell ref="C2:O2"/>
    <mergeCell ref="C3:O3"/>
  </mergeCells>
  <hyperlinks>
    <hyperlink ref="R1" location="ReadMe!A1" display="go back to ReadMe"/>
  </hyperlinks>
  <printOptions horizontalCentered="1"/>
  <pageMargins left="0.23622047244094491" right="0.23622047244094491" top="0.74803149606299213" bottom="0.74803149606299213" header="0.31496062992125984" footer="0.31496062992125984"/>
  <pageSetup paperSize="9" scale="94" orientation="landscape" r:id="rId1"/>
  <headerFooter>
    <oddHeader>&amp;C&amp;A</oddHeader>
    <oddFooter>&amp;C&amp;Z&amp;F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workbookViewId="0">
      <selection activeCell="G46" sqref="G46"/>
    </sheetView>
  </sheetViews>
  <sheetFormatPr baseColWidth="10" defaultColWidth="9.140625" defaultRowHeight="15"/>
  <cols>
    <col min="1" max="1" width="2.7109375" customWidth="1"/>
    <col min="2" max="2" width="9.140625" style="1"/>
  </cols>
  <sheetData>
    <row r="1" spans="1:18" ht="19.5" thickBot="1">
      <c r="A1" s="117" t="s">
        <v>301</v>
      </c>
      <c r="B1"/>
      <c r="C1" s="72"/>
      <c r="D1" s="72"/>
      <c r="E1" s="72"/>
      <c r="F1" s="72"/>
      <c r="G1" s="122" t="s">
        <v>308</v>
      </c>
      <c r="H1" s="72"/>
      <c r="I1" s="72"/>
      <c r="J1" s="72"/>
      <c r="K1" s="72"/>
      <c r="L1" s="72"/>
      <c r="M1" s="72"/>
      <c r="N1" s="72"/>
      <c r="O1" s="72"/>
      <c r="P1" s="72"/>
      <c r="R1" s="142" t="s">
        <v>370</v>
      </c>
    </row>
    <row r="2" spans="1:18" s="2" customFormat="1" ht="15.75" customHeight="1" thickBot="1">
      <c r="B2" s="30" t="s">
        <v>59</v>
      </c>
      <c r="C2" s="205">
        <v>2030</v>
      </c>
      <c r="D2" s="206"/>
      <c r="E2" s="206"/>
      <c r="F2" s="206"/>
      <c r="G2" s="206"/>
      <c r="H2" s="206"/>
      <c r="I2" s="206"/>
      <c r="J2" s="206"/>
      <c r="K2" s="206"/>
      <c r="L2" s="206"/>
      <c r="M2" s="206"/>
      <c r="N2" s="206"/>
      <c r="O2" s="207"/>
    </row>
    <row r="3" spans="1:18" s="2" customFormat="1" ht="15.75" customHeight="1" thickBot="1">
      <c r="B3" s="58" t="s">
        <v>159</v>
      </c>
      <c r="C3" s="205" t="s">
        <v>12</v>
      </c>
      <c r="D3" s="206"/>
      <c r="E3" s="206"/>
      <c r="F3" s="206"/>
      <c r="G3" s="206"/>
      <c r="H3" s="206"/>
      <c r="I3" s="206"/>
      <c r="J3" s="206"/>
      <c r="K3" s="206"/>
      <c r="L3" s="206"/>
      <c r="M3" s="206"/>
      <c r="N3" s="206"/>
      <c r="O3" s="207"/>
    </row>
    <row r="4" spans="1:18" ht="23.25" thickBot="1">
      <c r="B4" s="23" t="s">
        <v>149</v>
      </c>
      <c r="C4" s="47" t="s">
        <v>150</v>
      </c>
      <c r="D4" s="47" t="s">
        <v>151</v>
      </c>
      <c r="E4" s="47" t="s">
        <v>152</v>
      </c>
      <c r="F4" s="47" t="s">
        <v>18</v>
      </c>
      <c r="G4" s="47" t="s">
        <v>153</v>
      </c>
      <c r="H4" s="47" t="s">
        <v>16</v>
      </c>
      <c r="I4" s="47" t="s">
        <v>154</v>
      </c>
      <c r="J4" s="47" t="s">
        <v>155</v>
      </c>
      <c r="K4" s="47" t="s">
        <v>156</v>
      </c>
      <c r="L4" s="47" t="s">
        <v>15</v>
      </c>
      <c r="M4" s="48" t="s">
        <v>14</v>
      </c>
      <c r="N4" s="49" t="s">
        <v>157</v>
      </c>
      <c r="O4" s="48" t="s">
        <v>158</v>
      </c>
    </row>
    <row r="5" spans="1:18" ht="15.75" thickBot="1">
      <c r="B5" s="24" t="s">
        <v>57</v>
      </c>
      <c r="C5" s="18" t="s">
        <v>3</v>
      </c>
      <c r="D5" s="18" t="s">
        <v>3</v>
      </c>
      <c r="E5" s="18" t="s">
        <v>3</v>
      </c>
      <c r="F5" s="18" t="s">
        <v>3</v>
      </c>
      <c r="G5" s="18" t="s">
        <v>3</v>
      </c>
      <c r="H5" s="18" t="s">
        <v>3</v>
      </c>
      <c r="I5" s="18" t="s">
        <v>3</v>
      </c>
      <c r="J5" s="18" t="s">
        <v>3</v>
      </c>
      <c r="K5" s="18" t="s">
        <v>3</v>
      </c>
      <c r="L5" s="18" t="s">
        <v>3</v>
      </c>
      <c r="M5" s="17" t="s">
        <v>3</v>
      </c>
      <c r="N5" s="51" t="s">
        <v>3</v>
      </c>
      <c r="O5" s="17" t="s">
        <v>3</v>
      </c>
    </row>
    <row r="6" spans="1:18">
      <c r="B6" s="25" t="s">
        <v>56</v>
      </c>
      <c r="C6" s="4">
        <v>0</v>
      </c>
      <c r="D6" s="4">
        <v>500</v>
      </c>
      <c r="E6" s="4">
        <v>0</v>
      </c>
      <c r="F6" s="4">
        <v>3162</v>
      </c>
      <c r="G6" s="4">
        <v>0</v>
      </c>
      <c r="H6" s="4">
        <v>0</v>
      </c>
      <c r="I6" s="4">
        <v>0</v>
      </c>
      <c r="J6" s="4">
        <v>0</v>
      </c>
      <c r="K6" s="4">
        <v>0</v>
      </c>
      <c r="L6" s="4">
        <v>100</v>
      </c>
      <c r="M6" s="13">
        <v>200</v>
      </c>
      <c r="N6" s="53">
        <f t="shared" ref="N6:N39" si="0">C6+K6</f>
        <v>0</v>
      </c>
      <c r="O6" s="13">
        <f t="shared" ref="O6:O39" si="1">D6+E6+G6+I6+J6</f>
        <v>500</v>
      </c>
    </row>
    <row r="7" spans="1:18">
      <c r="B7" s="25" t="s">
        <v>54</v>
      </c>
      <c r="C7" s="16">
        <v>0</v>
      </c>
      <c r="D7" s="16">
        <v>6030</v>
      </c>
      <c r="E7" s="16">
        <v>0</v>
      </c>
      <c r="F7" s="16">
        <v>18471</v>
      </c>
      <c r="G7" s="16">
        <v>0</v>
      </c>
      <c r="H7" s="16">
        <v>0</v>
      </c>
      <c r="I7" s="16">
        <v>196</v>
      </c>
      <c r="J7" s="16">
        <v>990</v>
      </c>
      <c r="K7" s="16">
        <v>1200</v>
      </c>
      <c r="L7" s="16">
        <v>3500</v>
      </c>
      <c r="M7" s="15">
        <v>5500</v>
      </c>
      <c r="N7" s="52">
        <f t="shared" si="0"/>
        <v>1200</v>
      </c>
      <c r="O7" s="15">
        <f t="shared" si="1"/>
        <v>7216</v>
      </c>
    </row>
    <row r="8" spans="1:18">
      <c r="B8" s="25" t="s">
        <v>53</v>
      </c>
      <c r="C8" s="4">
        <v>0</v>
      </c>
      <c r="D8" s="4">
        <v>373</v>
      </c>
      <c r="E8" s="4">
        <v>0</v>
      </c>
      <c r="F8" s="4">
        <v>2317</v>
      </c>
      <c r="G8" s="4">
        <v>2158</v>
      </c>
      <c r="H8" s="4">
        <v>0</v>
      </c>
      <c r="I8" s="4">
        <v>0</v>
      </c>
      <c r="J8" s="4">
        <v>0</v>
      </c>
      <c r="K8" s="4">
        <v>0</v>
      </c>
      <c r="L8" s="4">
        <v>100</v>
      </c>
      <c r="M8" s="13">
        <v>900</v>
      </c>
      <c r="N8" s="53">
        <f t="shared" si="0"/>
        <v>0</v>
      </c>
      <c r="O8" s="13">
        <f t="shared" si="1"/>
        <v>2531</v>
      </c>
    </row>
    <row r="9" spans="1:18">
      <c r="B9" s="25" t="s">
        <v>52</v>
      </c>
      <c r="C9" s="16">
        <v>0</v>
      </c>
      <c r="D9" s="16">
        <v>6840</v>
      </c>
      <c r="E9" s="16">
        <v>0</v>
      </c>
      <c r="F9" s="16">
        <v>2730</v>
      </c>
      <c r="G9" s="16">
        <v>0</v>
      </c>
      <c r="H9" s="16">
        <v>0</v>
      </c>
      <c r="I9" s="16">
        <v>0</v>
      </c>
      <c r="J9" s="16">
        <v>3200</v>
      </c>
      <c r="K9" s="16">
        <v>2500</v>
      </c>
      <c r="L9" s="16">
        <v>5800</v>
      </c>
      <c r="M9" s="15">
        <v>8500</v>
      </c>
      <c r="N9" s="52">
        <f t="shared" si="0"/>
        <v>2500</v>
      </c>
      <c r="O9" s="15">
        <f t="shared" si="1"/>
        <v>10040</v>
      </c>
    </row>
    <row r="10" spans="1:18">
      <c r="B10" s="25" t="s">
        <v>51</v>
      </c>
      <c r="C10" s="4">
        <v>0</v>
      </c>
      <c r="D10" s="4">
        <v>1500</v>
      </c>
      <c r="E10" s="4">
        <v>710</v>
      </c>
      <c r="F10" s="4">
        <v>3468</v>
      </c>
      <c r="G10" s="4">
        <v>3300</v>
      </c>
      <c r="H10" s="4">
        <v>2000</v>
      </c>
      <c r="I10" s="4">
        <v>0</v>
      </c>
      <c r="J10" s="4">
        <v>0</v>
      </c>
      <c r="K10" s="4">
        <v>0</v>
      </c>
      <c r="L10" s="4">
        <v>2300</v>
      </c>
      <c r="M10" s="13">
        <v>1700</v>
      </c>
      <c r="N10" s="53">
        <f t="shared" si="0"/>
        <v>0</v>
      </c>
      <c r="O10" s="13">
        <f t="shared" si="1"/>
        <v>5510</v>
      </c>
    </row>
    <row r="11" spans="1:18">
      <c r="B11" s="25" t="s">
        <v>50</v>
      </c>
      <c r="C11" s="16">
        <v>0</v>
      </c>
      <c r="D11" s="16">
        <v>0</v>
      </c>
      <c r="E11" s="16">
        <v>0</v>
      </c>
      <c r="F11" s="16">
        <v>20160</v>
      </c>
      <c r="G11" s="16">
        <v>0</v>
      </c>
      <c r="H11" s="16">
        <v>1145</v>
      </c>
      <c r="I11" s="16">
        <v>0</v>
      </c>
      <c r="J11" s="16">
        <v>990</v>
      </c>
      <c r="K11" s="16">
        <v>1120</v>
      </c>
      <c r="L11" s="16">
        <v>4250</v>
      </c>
      <c r="M11" s="15">
        <v>370</v>
      </c>
      <c r="N11" s="52">
        <f t="shared" si="0"/>
        <v>1120</v>
      </c>
      <c r="O11" s="15">
        <f t="shared" si="1"/>
        <v>990</v>
      </c>
    </row>
    <row r="12" spans="1:18">
      <c r="B12" s="25" t="s">
        <v>49</v>
      </c>
      <c r="C12" s="4">
        <v>0</v>
      </c>
      <c r="D12" s="4">
        <v>1990</v>
      </c>
      <c r="E12" s="4">
        <v>310</v>
      </c>
      <c r="F12" s="4">
        <v>2170</v>
      </c>
      <c r="G12" s="4">
        <v>5330</v>
      </c>
      <c r="H12" s="4">
        <v>1880</v>
      </c>
      <c r="I12" s="4">
        <v>0</v>
      </c>
      <c r="J12" s="4">
        <v>0</v>
      </c>
      <c r="K12" s="4">
        <v>1110</v>
      </c>
      <c r="L12" s="4">
        <v>3690</v>
      </c>
      <c r="M12" s="13"/>
      <c r="N12" s="53">
        <f t="shared" si="0"/>
        <v>1110</v>
      </c>
      <c r="O12" s="13">
        <f t="shared" si="1"/>
        <v>7630</v>
      </c>
    </row>
    <row r="13" spans="1:18">
      <c r="B13" s="25" t="s">
        <v>48</v>
      </c>
      <c r="C13" s="16">
        <v>0</v>
      </c>
      <c r="D13" s="16">
        <v>34429</v>
      </c>
      <c r="E13" s="16">
        <v>14940</v>
      </c>
      <c r="F13" s="16">
        <v>17637</v>
      </c>
      <c r="G13" s="16">
        <v>10209</v>
      </c>
      <c r="H13" s="16">
        <v>0</v>
      </c>
      <c r="I13" s="16">
        <v>871</v>
      </c>
      <c r="J13" s="16">
        <v>10630</v>
      </c>
      <c r="K13" s="16">
        <v>9340</v>
      </c>
      <c r="L13" s="16">
        <v>60740</v>
      </c>
      <c r="M13" s="15">
        <v>100750</v>
      </c>
      <c r="N13" s="52">
        <f t="shared" si="0"/>
        <v>9340</v>
      </c>
      <c r="O13" s="15">
        <f t="shared" si="1"/>
        <v>71079</v>
      </c>
    </row>
    <row r="14" spans="1:18">
      <c r="B14" s="25" t="s">
        <v>47</v>
      </c>
      <c r="C14" s="4">
        <v>1460</v>
      </c>
      <c r="D14" s="4">
        <v>3746</v>
      </c>
      <c r="E14" s="4">
        <v>410</v>
      </c>
      <c r="F14" s="4">
        <v>9</v>
      </c>
      <c r="G14" s="4">
        <v>0</v>
      </c>
      <c r="H14" s="4">
        <v>0</v>
      </c>
      <c r="I14" s="4">
        <v>735</v>
      </c>
      <c r="J14" s="4">
        <v>0</v>
      </c>
      <c r="K14" s="4">
        <v>260</v>
      </c>
      <c r="L14" s="4">
        <v>1970</v>
      </c>
      <c r="M14" s="13">
        <v>10750</v>
      </c>
      <c r="N14" s="53">
        <f t="shared" si="0"/>
        <v>1720</v>
      </c>
      <c r="O14" s="13">
        <f t="shared" si="1"/>
        <v>4891</v>
      </c>
    </row>
    <row r="15" spans="1:18">
      <c r="B15" s="25" t="s">
        <v>46</v>
      </c>
      <c r="C15" s="16">
        <v>656</v>
      </c>
      <c r="D15" s="16">
        <v>94</v>
      </c>
      <c r="E15" s="16">
        <v>0</v>
      </c>
      <c r="F15" s="16">
        <v>20</v>
      </c>
      <c r="G15" s="16">
        <v>0</v>
      </c>
      <c r="H15" s="16">
        <v>0</v>
      </c>
      <c r="I15" s="16">
        <v>0</v>
      </c>
      <c r="J15" s="16">
        <v>1010</v>
      </c>
      <c r="K15" s="16">
        <v>300</v>
      </c>
      <c r="L15" s="16">
        <v>100</v>
      </c>
      <c r="M15" s="15"/>
      <c r="N15" s="52">
        <f t="shared" si="0"/>
        <v>956</v>
      </c>
      <c r="O15" s="15">
        <f t="shared" si="1"/>
        <v>1104</v>
      </c>
    </row>
    <row r="16" spans="1:18">
      <c r="B16" s="25" t="s">
        <v>45</v>
      </c>
      <c r="C16" s="4">
        <v>0</v>
      </c>
      <c r="D16" s="4">
        <v>29208</v>
      </c>
      <c r="E16" s="4">
        <v>4160</v>
      </c>
      <c r="F16" s="4">
        <v>25050</v>
      </c>
      <c r="G16" s="4">
        <v>0</v>
      </c>
      <c r="H16" s="4">
        <v>7120</v>
      </c>
      <c r="I16" s="4">
        <v>0</v>
      </c>
      <c r="J16" s="4">
        <v>12210</v>
      </c>
      <c r="K16" s="4">
        <v>5100</v>
      </c>
      <c r="L16" s="4">
        <v>25000</v>
      </c>
      <c r="M16" s="13">
        <v>39300</v>
      </c>
      <c r="N16" s="53">
        <f t="shared" si="0"/>
        <v>5100</v>
      </c>
      <c r="O16" s="13">
        <f t="shared" si="1"/>
        <v>45578</v>
      </c>
    </row>
    <row r="17" spans="2:15">
      <c r="B17" s="25" t="s">
        <v>44</v>
      </c>
      <c r="C17" s="16">
        <v>580</v>
      </c>
      <c r="D17" s="16">
        <v>970</v>
      </c>
      <c r="E17" s="16">
        <v>0</v>
      </c>
      <c r="F17" s="16">
        <v>4350</v>
      </c>
      <c r="G17" s="16">
        <v>0</v>
      </c>
      <c r="H17" s="16">
        <v>3350</v>
      </c>
      <c r="I17" s="16">
        <v>2165</v>
      </c>
      <c r="J17" s="16">
        <v>1390</v>
      </c>
      <c r="K17" s="16">
        <v>4670</v>
      </c>
      <c r="L17" s="16">
        <v>2500</v>
      </c>
      <c r="M17" s="15">
        <v>5000</v>
      </c>
      <c r="N17" s="52">
        <f t="shared" si="0"/>
        <v>5250</v>
      </c>
      <c r="O17" s="15">
        <f t="shared" si="1"/>
        <v>4525</v>
      </c>
    </row>
    <row r="18" spans="2:15">
      <c r="B18" s="25" t="s">
        <v>42</v>
      </c>
      <c r="C18" s="4">
        <v>0</v>
      </c>
      <c r="D18" s="4">
        <v>14051</v>
      </c>
      <c r="E18" s="4">
        <v>1740</v>
      </c>
      <c r="F18" s="4">
        <v>27200</v>
      </c>
      <c r="G18" s="4">
        <v>0</v>
      </c>
      <c r="H18" s="4">
        <v>37646</v>
      </c>
      <c r="I18" s="4">
        <v>819</v>
      </c>
      <c r="J18" s="4">
        <v>5400</v>
      </c>
      <c r="K18" s="4">
        <v>4800</v>
      </c>
      <c r="L18" s="4">
        <v>24100</v>
      </c>
      <c r="M18" s="13">
        <v>36600</v>
      </c>
      <c r="N18" s="53">
        <f t="shared" si="0"/>
        <v>4800</v>
      </c>
      <c r="O18" s="13">
        <f t="shared" si="1"/>
        <v>22010</v>
      </c>
    </row>
    <row r="19" spans="2:15">
      <c r="B19" s="25" t="s">
        <v>43</v>
      </c>
      <c r="C19" s="16">
        <v>0</v>
      </c>
      <c r="D19" s="16">
        <v>36616</v>
      </c>
      <c r="E19" s="16">
        <v>0</v>
      </c>
      <c r="F19" s="16">
        <v>7682</v>
      </c>
      <c r="G19" s="16">
        <v>0</v>
      </c>
      <c r="H19" s="16">
        <v>9022</v>
      </c>
      <c r="I19" s="16">
        <v>75</v>
      </c>
      <c r="J19" s="16">
        <v>4110</v>
      </c>
      <c r="K19" s="16">
        <v>8420</v>
      </c>
      <c r="L19" s="16">
        <v>15560</v>
      </c>
      <c r="M19" s="15">
        <v>51090</v>
      </c>
      <c r="N19" s="52">
        <f t="shared" si="0"/>
        <v>8420</v>
      </c>
      <c r="O19" s="15">
        <f t="shared" si="1"/>
        <v>40801</v>
      </c>
    </row>
    <row r="20" spans="2:15">
      <c r="B20" s="25" t="s">
        <v>41</v>
      </c>
      <c r="C20" s="4">
        <v>0</v>
      </c>
      <c r="D20" s="4">
        <v>6252</v>
      </c>
      <c r="E20" s="4">
        <v>0</v>
      </c>
      <c r="F20" s="4">
        <v>4699</v>
      </c>
      <c r="G20" s="4">
        <v>2212</v>
      </c>
      <c r="H20" s="4">
        <v>0</v>
      </c>
      <c r="I20" s="4">
        <v>0</v>
      </c>
      <c r="J20" s="4">
        <v>0</v>
      </c>
      <c r="K20" s="4">
        <v>650</v>
      </c>
      <c r="L20" s="4">
        <v>5300</v>
      </c>
      <c r="M20" s="13">
        <v>7800</v>
      </c>
      <c r="N20" s="53">
        <f t="shared" si="0"/>
        <v>650</v>
      </c>
      <c r="O20" s="13">
        <f t="shared" si="1"/>
        <v>8464</v>
      </c>
    </row>
    <row r="21" spans="2:15">
      <c r="B21" s="25" t="s">
        <v>40</v>
      </c>
      <c r="C21" s="16">
        <v>0</v>
      </c>
      <c r="D21" s="16">
        <v>1700</v>
      </c>
      <c r="E21" s="16">
        <v>1200</v>
      </c>
      <c r="F21" s="16">
        <v>3000</v>
      </c>
      <c r="G21" s="16">
        <v>0</v>
      </c>
      <c r="H21" s="16">
        <v>0</v>
      </c>
      <c r="I21" s="16">
        <v>200</v>
      </c>
      <c r="J21" s="16">
        <v>300</v>
      </c>
      <c r="K21" s="16">
        <v>300</v>
      </c>
      <c r="L21" s="16">
        <v>200</v>
      </c>
      <c r="M21" s="15">
        <v>1500</v>
      </c>
      <c r="N21" s="52">
        <f t="shared" si="0"/>
        <v>300</v>
      </c>
      <c r="O21" s="15">
        <f t="shared" si="1"/>
        <v>3400</v>
      </c>
    </row>
    <row r="22" spans="2:15">
      <c r="B22" s="25" t="s">
        <v>39</v>
      </c>
      <c r="C22" s="4">
        <v>210</v>
      </c>
      <c r="D22" s="4">
        <v>4977</v>
      </c>
      <c r="E22" s="4">
        <v>0</v>
      </c>
      <c r="F22" s="4">
        <v>100</v>
      </c>
      <c r="G22" s="4">
        <v>0</v>
      </c>
      <c r="H22" s="4">
        <v>3000</v>
      </c>
      <c r="I22" s="4">
        <v>407</v>
      </c>
      <c r="J22" s="4">
        <v>720</v>
      </c>
      <c r="K22" s="4">
        <v>1040</v>
      </c>
      <c r="L22" s="4">
        <v>200</v>
      </c>
      <c r="M22" s="13">
        <v>1000</v>
      </c>
      <c r="N22" s="53">
        <f t="shared" si="0"/>
        <v>1250</v>
      </c>
      <c r="O22" s="13">
        <f t="shared" si="1"/>
        <v>6104</v>
      </c>
    </row>
    <row r="23" spans="2:15">
      <c r="B23" s="25" t="s">
        <v>38</v>
      </c>
      <c r="C23" s="16">
        <v>0</v>
      </c>
      <c r="D23" s="16">
        <v>4270</v>
      </c>
      <c r="E23" s="16">
        <v>0</v>
      </c>
      <c r="F23" s="16">
        <v>558</v>
      </c>
      <c r="G23" s="16">
        <v>0</v>
      </c>
      <c r="H23" s="16">
        <v>0</v>
      </c>
      <c r="I23" s="16">
        <v>260</v>
      </c>
      <c r="J23" s="16">
        <v>710</v>
      </c>
      <c r="K23" s="16">
        <v>1200</v>
      </c>
      <c r="L23" s="16">
        <v>500</v>
      </c>
      <c r="M23" s="15">
        <v>5500</v>
      </c>
      <c r="N23" s="52">
        <f t="shared" si="0"/>
        <v>1200</v>
      </c>
      <c r="O23" s="15">
        <f t="shared" si="1"/>
        <v>5240</v>
      </c>
    </row>
    <row r="24" spans="2:15">
      <c r="B24" s="25" t="s">
        <v>37</v>
      </c>
      <c r="C24" s="4">
        <v>0</v>
      </c>
      <c r="D24" s="4">
        <v>37993</v>
      </c>
      <c r="E24" s="4">
        <v>7056</v>
      </c>
      <c r="F24" s="4">
        <v>23535</v>
      </c>
      <c r="G24" s="4">
        <v>0</v>
      </c>
      <c r="H24" s="4">
        <v>0</v>
      </c>
      <c r="I24" s="4">
        <v>1386</v>
      </c>
      <c r="J24" s="4">
        <v>10160</v>
      </c>
      <c r="K24" s="4">
        <v>10750</v>
      </c>
      <c r="L24" s="4">
        <v>40400</v>
      </c>
      <c r="M24" s="13">
        <v>18990</v>
      </c>
      <c r="N24" s="53">
        <f t="shared" si="0"/>
        <v>10750</v>
      </c>
      <c r="O24" s="13">
        <f t="shared" si="1"/>
        <v>56595</v>
      </c>
    </row>
    <row r="25" spans="2:15">
      <c r="B25" s="25" t="s">
        <v>36</v>
      </c>
      <c r="C25" s="16">
        <v>0</v>
      </c>
      <c r="D25" s="16">
        <v>923</v>
      </c>
      <c r="E25" s="16">
        <v>0</v>
      </c>
      <c r="F25" s="16">
        <v>1265</v>
      </c>
      <c r="G25" s="16">
        <v>0</v>
      </c>
      <c r="H25" s="16">
        <v>0</v>
      </c>
      <c r="I25" s="16">
        <v>0</v>
      </c>
      <c r="J25" s="16">
        <v>270</v>
      </c>
      <c r="K25" s="16">
        <v>330</v>
      </c>
      <c r="L25" s="16">
        <v>80</v>
      </c>
      <c r="M25" s="15"/>
      <c r="N25" s="52">
        <f t="shared" si="0"/>
        <v>330</v>
      </c>
      <c r="O25" s="15">
        <f t="shared" si="1"/>
        <v>1193</v>
      </c>
    </row>
    <row r="26" spans="2:15">
      <c r="B26" s="25" t="s">
        <v>35</v>
      </c>
      <c r="C26" s="4">
        <v>0</v>
      </c>
      <c r="D26" s="4">
        <v>375</v>
      </c>
      <c r="E26" s="4">
        <v>0</v>
      </c>
      <c r="F26" s="4">
        <v>1344</v>
      </c>
      <c r="G26" s="4">
        <v>0</v>
      </c>
      <c r="H26" s="4">
        <v>0</v>
      </c>
      <c r="I26" s="4">
        <v>0</v>
      </c>
      <c r="J26" s="4">
        <v>140</v>
      </c>
      <c r="K26" s="4">
        <v>100</v>
      </c>
      <c r="L26" s="4">
        <v>200</v>
      </c>
      <c r="M26" s="13"/>
      <c r="N26" s="53">
        <f t="shared" si="0"/>
        <v>100</v>
      </c>
      <c r="O26" s="13">
        <f t="shared" si="1"/>
        <v>515</v>
      </c>
    </row>
    <row r="27" spans="2:15">
      <c r="B27" s="25" t="s">
        <v>34</v>
      </c>
      <c r="C27" s="16">
        <v>0</v>
      </c>
      <c r="D27" s="16">
        <v>1036</v>
      </c>
      <c r="E27" s="16">
        <v>0</v>
      </c>
      <c r="F27" s="16">
        <v>1621</v>
      </c>
      <c r="G27" s="16">
        <v>0</v>
      </c>
      <c r="H27" s="16">
        <v>0</v>
      </c>
      <c r="I27" s="16">
        <v>0</v>
      </c>
      <c r="J27" s="16">
        <v>150</v>
      </c>
      <c r="K27" s="16">
        <v>400</v>
      </c>
      <c r="L27" s="16">
        <v>20</v>
      </c>
      <c r="M27" s="15">
        <v>1000</v>
      </c>
      <c r="N27" s="52">
        <f t="shared" si="0"/>
        <v>400</v>
      </c>
      <c r="O27" s="15">
        <f t="shared" si="1"/>
        <v>1186</v>
      </c>
    </row>
    <row r="28" spans="2:15">
      <c r="B28" s="25" t="s">
        <v>32</v>
      </c>
      <c r="C28" s="4">
        <v>0</v>
      </c>
      <c r="D28" s="4">
        <v>0</v>
      </c>
      <c r="E28" s="4">
        <v>0</v>
      </c>
      <c r="F28" s="4">
        <v>1271</v>
      </c>
      <c r="G28" s="4">
        <v>450</v>
      </c>
      <c r="H28" s="4">
        <v>0</v>
      </c>
      <c r="I28" s="4">
        <v>0</v>
      </c>
      <c r="J28" s="4">
        <v>0</v>
      </c>
      <c r="K28" s="4">
        <v>0</v>
      </c>
      <c r="L28" s="4">
        <v>20</v>
      </c>
      <c r="M28" s="13"/>
      <c r="N28" s="53">
        <f t="shared" si="0"/>
        <v>0</v>
      </c>
      <c r="O28" s="13">
        <f t="shared" si="1"/>
        <v>450</v>
      </c>
    </row>
    <row r="29" spans="2:15">
      <c r="B29" s="25" t="s">
        <v>31</v>
      </c>
      <c r="C29" s="16">
        <v>0</v>
      </c>
      <c r="D29" s="16">
        <v>720</v>
      </c>
      <c r="E29" s="16">
        <v>330</v>
      </c>
      <c r="F29" s="16">
        <v>716</v>
      </c>
      <c r="G29" s="16">
        <v>410</v>
      </c>
      <c r="H29" s="16">
        <v>0</v>
      </c>
      <c r="I29" s="16">
        <v>0</v>
      </c>
      <c r="J29" s="16">
        <v>0</v>
      </c>
      <c r="K29" s="16">
        <v>30</v>
      </c>
      <c r="L29" s="16">
        <v>40</v>
      </c>
      <c r="M29" s="15"/>
      <c r="N29" s="52">
        <f t="shared" si="0"/>
        <v>30</v>
      </c>
      <c r="O29" s="15">
        <f t="shared" si="1"/>
        <v>1460</v>
      </c>
    </row>
    <row r="30" spans="2:15">
      <c r="B30" s="25" t="s">
        <v>33</v>
      </c>
      <c r="C30" s="4">
        <v>0</v>
      </c>
      <c r="D30" s="4">
        <v>1590</v>
      </c>
      <c r="E30" s="4">
        <v>0</v>
      </c>
      <c r="F30" s="4">
        <v>50</v>
      </c>
      <c r="G30" s="4">
        <v>0</v>
      </c>
      <c r="H30" s="4">
        <v>0</v>
      </c>
      <c r="I30" s="4">
        <v>150</v>
      </c>
      <c r="J30" s="4">
        <v>180</v>
      </c>
      <c r="K30" s="4">
        <v>320</v>
      </c>
      <c r="L30" s="4">
        <v>300</v>
      </c>
      <c r="M30" s="13">
        <v>1730</v>
      </c>
      <c r="N30" s="53">
        <f t="shared" si="0"/>
        <v>320</v>
      </c>
      <c r="O30" s="13">
        <f t="shared" si="1"/>
        <v>1920</v>
      </c>
    </row>
    <row r="31" spans="2:15">
      <c r="B31" s="25" t="s">
        <v>29</v>
      </c>
      <c r="C31" s="16">
        <v>4610</v>
      </c>
      <c r="D31" s="16">
        <v>9358</v>
      </c>
      <c r="E31" s="16">
        <v>0</v>
      </c>
      <c r="F31" s="16">
        <v>38</v>
      </c>
      <c r="G31" s="16">
        <v>0</v>
      </c>
      <c r="H31" s="16">
        <v>486</v>
      </c>
      <c r="I31" s="16">
        <v>0</v>
      </c>
      <c r="J31" s="16">
        <v>5080</v>
      </c>
      <c r="K31" s="16">
        <v>470</v>
      </c>
      <c r="L31" s="16">
        <v>15400</v>
      </c>
      <c r="M31" s="15">
        <v>12700</v>
      </c>
      <c r="N31" s="52">
        <f t="shared" si="0"/>
        <v>5080</v>
      </c>
      <c r="O31" s="15">
        <f t="shared" si="1"/>
        <v>14438</v>
      </c>
    </row>
    <row r="32" spans="2:15">
      <c r="B32" s="25" t="s">
        <v>28</v>
      </c>
      <c r="C32" s="4">
        <v>0</v>
      </c>
      <c r="D32" s="4">
        <v>855</v>
      </c>
      <c r="E32" s="4">
        <v>0</v>
      </c>
      <c r="F32" s="4">
        <v>40800</v>
      </c>
      <c r="G32" s="4">
        <v>0</v>
      </c>
      <c r="H32" s="4">
        <v>0</v>
      </c>
      <c r="I32" s="4">
        <v>0</v>
      </c>
      <c r="J32" s="4">
        <v>0</v>
      </c>
      <c r="K32" s="4">
        <v>0</v>
      </c>
      <c r="L32" s="4">
        <v>0</v>
      </c>
      <c r="M32" s="13">
        <v>2910</v>
      </c>
      <c r="N32" s="53">
        <f t="shared" si="0"/>
        <v>0</v>
      </c>
      <c r="O32" s="13">
        <f t="shared" si="1"/>
        <v>855</v>
      </c>
    </row>
    <row r="33" spans="2:15">
      <c r="B33" s="25" t="s">
        <v>30</v>
      </c>
      <c r="C33" s="16">
        <v>5240</v>
      </c>
      <c r="D33" s="16">
        <v>1911</v>
      </c>
      <c r="E33" s="16">
        <v>5389</v>
      </c>
      <c r="F33" s="16">
        <v>3176</v>
      </c>
      <c r="G33" s="16">
        <v>6571</v>
      </c>
      <c r="H33" s="16">
        <v>0</v>
      </c>
      <c r="I33" s="16">
        <v>0</v>
      </c>
      <c r="J33" s="16">
        <v>9860</v>
      </c>
      <c r="K33" s="16">
        <v>1210</v>
      </c>
      <c r="L33" s="16">
        <v>4000</v>
      </c>
      <c r="M33" s="15">
        <v>11000</v>
      </c>
      <c r="N33" s="52">
        <f t="shared" si="0"/>
        <v>6450</v>
      </c>
      <c r="O33" s="15">
        <f t="shared" si="1"/>
        <v>23731</v>
      </c>
    </row>
    <row r="34" spans="2:15">
      <c r="B34" s="25" t="s">
        <v>27</v>
      </c>
      <c r="C34" s="4">
        <v>0</v>
      </c>
      <c r="D34" s="4">
        <v>3717</v>
      </c>
      <c r="E34" s="4">
        <v>0</v>
      </c>
      <c r="F34" s="4">
        <v>9717</v>
      </c>
      <c r="G34" s="4">
        <v>0</v>
      </c>
      <c r="H34" s="4">
        <v>0</v>
      </c>
      <c r="I34" s="4">
        <v>0</v>
      </c>
      <c r="J34" s="4">
        <v>1560</v>
      </c>
      <c r="K34" s="4">
        <v>850</v>
      </c>
      <c r="L34" s="4">
        <v>910</v>
      </c>
      <c r="M34" s="13">
        <v>6400</v>
      </c>
      <c r="N34" s="53">
        <f t="shared" si="0"/>
        <v>850</v>
      </c>
      <c r="O34" s="13">
        <f t="shared" si="1"/>
        <v>5277</v>
      </c>
    </row>
    <row r="35" spans="2:15">
      <c r="B35" s="25" t="s">
        <v>26</v>
      </c>
      <c r="C35" s="16">
        <v>0</v>
      </c>
      <c r="D35" s="16">
        <v>4757</v>
      </c>
      <c r="E35" s="16">
        <v>786</v>
      </c>
      <c r="F35" s="16">
        <v>8087</v>
      </c>
      <c r="G35" s="16">
        <v>4014</v>
      </c>
      <c r="H35" s="16">
        <v>2630</v>
      </c>
      <c r="I35" s="16">
        <v>0</v>
      </c>
      <c r="J35" s="16">
        <v>0</v>
      </c>
      <c r="K35" s="16">
        <v>800</v>
      </c>
      <c r="L35" s="16">
        <v>2800</v>
      </c>
      <c r="M35" s="15">
        <v>5500</v>
      </c>
      <c r="N35" s="52">
        <f t="shared" si="0"/>
        <v>800</v>
      </c>
      <c r="O35" s="15">
        <f t="shared" si="1"/>
        <v>9557</v>
      </c>
    </row>
    <row r="36" spans="2:15">
      <c r="B36" s="25" t="s">
        <v>25</v>
      </c>
      <c r="C36" s="4">
        <v>0</v>
      </c>
      <c r="D36" s="4">
        <v>593</v>
      </c>
      <c r="E36" s="4">
        <v>0</v>
      </c>
      <c r="F36" s="4">
        <v>4308</v>
      </c>
      <c r="G36" s="4">
        <v>5659</v>
      </c>
      <c r="H36" s="4">
        <v>0</v>
      </c>
      <c r="I36" s="4">
        <v>0</v>
      </c>
      <c r="J36" s="4">
        <v>0</v>
      </c>
      <c r="K36" s="4">
        <v>0</v>
      </c>
      <c r="L36" s="4">
        <v>50</v>
      </c>
      <c r="M36" s="13">
        <v>1000</v>
      </c>
      <c r="N36" s="53">
        <f t="shared" si="0"/>
        <v>0</v>
      </c>
      <c r="O36" s="13">
        <f t="shared" si="1"/>
        <v>6252</v>
      </c>
    </row>
    <row r="37" spans="2:15">
      <c r="B37" s="25" t="s">
        <v>24</v>
      </c>
      <c r="C37" s="16">
        <v>0</v>
      </c>
      <c r="D37" s="16">
        <v>950</v>
      </c>
      <c r="E37" s="16">
        <v>0</v>
      </c>
      <c r="F37" s="16">
        <v>16203</v>
      </c>
      <c r="G37" s="16">
        <v>0</v>
      </c>
      <c r="H37" s="16">
        <v>7142</v>
      </c>
      <c r="I37" s="16">
        <v>660</v>
      </c>
      <c r="J37" s="16">
        <v>0</v>
      </c>
      <c r="K37" s="16">
        <v>5340</v>
      </c>
      <c r="L37" s="16">
        <v>1000</v>
      </c>
      <c r="M37" s="15">
        <v>11400</v>
      </c>
      <c r="N37" s="52">
        <f t="shared" si="0"/>
        <v>5340</v>
      </c>
      <c r="O37" s="15">
        <f t="shared" si="1"/>
        <v>1610</v>
      </c>
    </row>
    <row r="38" spans="2:15">
      <c r="B38" s="25" t="s">
        <v>23</v>
      </c>
      <c r="C38" s="4">
        <v>45</v>
      </c>
      <c r="D38" s="4">
        <v>425</v>
      </c>
      <c r="E38" s="4">
        <v>0</v>
      </c>
      <c r="F38" s="4">
        <v>2005</v>
      </c>
      <c r="G38" s="4">
        <v>545</v>
      </c>
      <c r="H38" s="4">
        <v>1796</v>
      </c>
      <c r="I38" s="4">
        <v>0</v>
      </c>
      <c r="J38" s="4">
        <v>130</v>
      </c>
      <c r="K38" s="4">
        <v>70</v>
      </c>
      <c r="L38" s="4">
        <v>310</v>
      </c>
      <c r="M38" s="13"/>
      <c r="N38" s="53">
        <f t="shared" si="0"/>
        <v>115</v>
      </c>
      <c r="O38" s="13">
        <f t="shared" si="1"/>
        <v>1100</v>
      </c>
    </row>
    <row r="39" spans="2:15" ht="15.75" thickBot="1">
      <c r="B39" s="26" t="s">
        <v>22</v>
      </c>
      <c r="C39" s="16">
        <v>204</v>
      </c>
      <c r="D39" s="16">
        <v>843</v>
      </c>
      <c r="E39" s="16">
        <v>0</v>
      </c>
      <c r="F39" s="16">
        <v>3266</v>
      </c>
      <c r="G39" s="16">
        <v>223</v>
      </c>
      <c r="H39" s="16">
        <v>2880</v>
      </c>
      <c r="I39" s="16">
        <v>0</v>
      </c>
      <c r="J39" s="16">
        <v>810</v>
      </c>
      <c r="K39" s="16">
        <v>520</v>
      </c>
      <c r="L39" s="16">
        <v>720</v>
      </c>
      <c r="M39" s="15"/>
      <c r="N39" s="52">
        <f t="shared" si="0"/>
        <v>724</v>
      </c>
      <c r="O39" s="15">
        <f t="shared" si="1"/>
        <v>1876</v>
      </c>
    </row>
    <row r="40" spans="2:15" ht="15.75" thickBot="1">
      <c r="B40" s="26" t="s">
        <v>300</v>
      </c>
      <c r="C40" s="55">
        <f>SUM(C6:C39)</f>
        <v>13005</v>
      </c>
      <c r="D40" s="36">
        <f>SUM(D6:D39)</f>
        <v>219592</v>
      </c>
      <c r="E40" s="36">
        <f t="shared" ref="E40:M40" si="2">SUM(E6:E39)</f>
        <v>37031</v>
      </c>
      <c r="F40" s="36">
        <f t="shared" si="2"/>
        <v>260185</v>
      </c>
      <c r="G40" s="36">
        <f t="shared" si="2"/>
        <v>41081</v>
      </c>
      <c r="H40" s="36">
        <f t="shared" si="2"/>
        <v>80097</v>
      </c>
      <c r="I40" s="36">
        <f t="shared" si="2"/>
        <v>7924</v>
      </c>
      <c r="J40" s="36">
        <f t="shared" si="2"/>
        <v>70000</v>
      </c>
      <c r="K40" s="36">
        <f t="shared" si="2"/>
        <v>63200</v>
      </c>
      <c r="L40" s="36">
        <f t="shared" si="2"/>
        <v>222160</v>
      </c>
      <c r="M40" s="36">
        <f t="shared" si="2"/>
        <v>349090</v>
      </c>
      <c r="N40" s="56">
        <f>SUM(N6:N39)</f>
        <v>76205</v>
      </c>
      <c r="O40" s="37">
        <f>SUM(O6:O39)</f>
        <v>375628</v>
      </c>
    </row>
    <row r="41" spans="2:15" s="115" customFormat="1" ht="15.75" thickBot="1">
      <c r="B41" s="26" t="s">
        <v>61</v>
      </c>
      <c r="C41" s="193">
        <f>C30+C19</f>
        <v>0</v>
      </c>
      <c r="D41" s="191">
        <f t="shared" ref="D41:O41" si="3">D30+D19</f>
        <v>38206</v>
      </c>
      <c r="E41" s="191">
        <f t="shared" si="3"/>
        <v>0</v>
      </c>
      <c r="F41" s="191">
        <f t="shared" si="3"/>
        <v>7732</v>
      </c>
      <c r="G41" s="191">
        <f t="shared" si="3"/>
        <v>0</v>
      </c>
      <c r="H41" s="191">
        <f t="shared" si="3"/>
        <v>9022</v>
      </c>
      <c r="I41" s="191">
        <f t="shared" si="3"/>
        <v>225</v>
      </c>
      <c r="J41" s="191">
        <f t="shared" si="3"/>
        <v>4290</v>
      </c>
      <c r="K41" s="191">
        <f t="shared" si="3"/>
        <v>8740</v>
      </c>
      <c r="L41" s="191">
        <f t="shared" si="3"/>
        <v>15860</v>
      </c>
      <c r="M41" s="192">
        <f t="shared" si="3"/>
        <v>52820</v>
      </c>
      <c r="N41" s="194">
        <f t="shared" si="3"/>
        <v>8740</v>
      </c>
      <c r="O41" s="192">
        <f t="shared" si="3"/>
        <v>42721</v>
      </c>
    </row>
  </sheetData>
  <mergeCells count="2">
    <mergeCell ref="C2:O2"/>
    <mergeCell ref="C3:O3"/>
  </mergeCells>
  <hyperlinks>
    <hyperlink ref="R1" location="ReadMe!A1" display="go back to ReadMe"/>
  </hyperlinks>
  <printOptions horizontalCentered="1"/>
  <pageMargins left="0.23622047244094491" right="0.23622047244094491" top="0.74803149606299213" bottom="0.74803149606299213" header="0.31496062992125984" footer="0.31496062992125984"/>
  <pageSetup paperSize="9" scale="94" orientation="landscape" r:id="rId1"/>
  <headerFooter>
    <oddHeader>&amp;C&amp;A</oddHeader>
    <oddFooter>&amp;C&amp;Z&amp;F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1"/>
  <sheetViews>
    <sheetView workbookViewId="0">
      <selection activeCell="G42" sqref="G42"/>
    </sheetView>
  </sheetViews>
  <sheetFormatPr baseColWidth="10" defaultColWidth="9.140625" defaultRowHeight="15"/>
  <cols>
    <col min="1" max="1" width="2.7109375" customWidth="1"/>
    <col min="2" max="2" width="9.140625" style="1"/>
  </cols>
  <sheetData>
    <row r="1" spans="1:19" ht="19.5" thickBot="1">
      <c r="A1" s="117" t="s">
        <v>301</v>
      </c>
      <c r="H1" s="122" t="s">
        <v>309</v>
      </c>
      <c r="S1" s="142" t="s">
        <v>370</v>
      </c>
    </row>
    <row r="2" spans="1:19" s="2" customFormat="1" ht="15.75" customHeight="1" thickBot="1">
      <c r="B2" s="30" t="s">
        <v>59</v>
      </c>
      <c r="C2" s="205">
        <v>2030</v>
      </c>
      <c r="D2" s="206"/>
      <c r="E2" s="206"/>
      <c r="F2" s="206"/>
      <c r="G2" s="206"/>
      <c r="H2" s="206"/>
      <c r="I2" s="206"/>
      <c r="J2" s="206"/>
      <c r="K2" s="206"/>
      <c r="L2" s="206"/>
      <c r="M2" s="206"/>
      <c r="N2" s="206"/>
      <c r="O2" s="207"/>
    </row>
    <row r="3" spans="1:19" s="2" customFormat="1" ht="15.75" customHeight="1" thickBot="1">
      <c r="B3" s="58" t="s">
        <v>159</v>
      </c>
      <c r="C3" s="205" t="s">
        <v>13</v>
      </c>
      <c r="D3" s="206"/>
      <c r="E3" s="206"/>
      <c r="F3" s="206"/>
      <c r="G3" s="206"/>
      <c r="H3" s="206"/>
      <c r="I3" s="206"/>
      <c r="J3" s="206"/>
      <c r="K3" s="206"/>
      <c r="L3" s="206"/>
      <c r="M3" s="206"/>
      <c r="N3" s="206"/>
      <c r="O3" s="207"/>
    </row>
    <row r="4" spans="1:19" ht="23.25" thickBot="1">
      <c r="B4" s="23" t="s">
        <v>149</v>
      </c>
      <c r="C4" s="47" t="s">
        <v>150</v>
      </c>
      <c r="D4" s="47" t="s">
        <v>151</v>
      </c>
      <c r="E4" s="47" t="s">
        <v>152</v>
      </c>
      <c r="F4" s="47" t="s">
        <v>18</v>
      </c>
      <c r="G4" s="47" t="s">
        <v>153</v>
      </c>
      <c r="H4" s="47" t="s">
        <v>16</v>
      </c>
      <c r="I4" s="47" t="s">
        <v>154</v>
      </c>
      <c r="J4" s="47" t="s">
        <v>155</v>
      </c>
      <c r="K4" s="47" t="s">
        <v>156</v>
      </c>
      <c r="L4" s="47" t="s">
        <v>15</v>
      </c>
      <c r="M4" s="48" t="s">
        <v>14</v>
      </c>
      <c r="N4" s="49" t="s">
        <v>157</v>
      </c>
      <c r="O4" s="48" t="s">
        <v>158</v>
      </c>
    </row>
    <row r="5" spans="1:19" ht="15.75" thickBot="1">
      <c r="B5" s="24" t="s">
        <v>57</v>
      </c>
      <c r="C5" s="18" t="s">
        <v>3</v>
      </c>
      <c r="D5" s="18" t="s">
        <v>3</v>
      </c>
      <c r="E5" s="18" t="s">
        <v>3</v>
      </c>
      <c r="F5" s="18" t="s">
        <v>3</v>
      </c>
      <c r="G5" s="18" t="s">
        <v>3</v>
      </c>
      <c r="H5" s="18" t="s">
        <v>3</v>
      </c>
      <c r="I5" s="18" t="s">
        <v>3</v>
      </c>
      <c r="J5" s="18" t="s">
        <v>3</v>
      </c>
      <c r="K5" s="18" t="s">
        <v>3</v>
      </c>
      <c r="L5" s="18" t="s">
        <v>3</v>
      </c>
      <c r="M5" s="17" t="s">
        <v>3</v>
      </c>
      <c r="N5" s="51" t="s">
        <v>3</v>
      </c>
      <c r="O5" s="17" t="s">
        <v>3</v>
      </c>
    </row>
    <row r="6" spans="1:19">
      <c r="B6" s="25" t="s">
        <v>56</v>
      </c>
      <c r="C6" s="4">
        <v>0</v>
      </c>
      <c r="D6" s="4">
        <v>500</v>
      </c>
      <c r="E6" s="4">
        <v>0</v>
      </c>
      <c r="F6" s="4">
        <v>3162</v>
      </c>
      <c r="G6" s="4">
        <v>0</v>
      </c>
      <c r="H6" s="4">
        <v>0</v>
      </c>
      <c r="I6" s="4">
        <v>0</v>
      </c>
      <c r="J6" s="4">
        <v>0</v>
      </c>
      <c r="K6" s="4">
        <v>0</v>
      </c>
      <c r="L6" s="4">
        <v>449</v>
      </c>
      <c r="M6" s="13">
        <v>175</v>
      </c>
      <c r="N6" s="53">
        <f t="shared" ref="N6:N39" si="0">C6+K6</f>
        <v>0</v>
      </c>
      <c r="O6" s="13">
        <f t="shared" ref="O6:O39" si="1">D6+E6+G6+I6+J6</f>
        <v>500</v>
      </c>
    </row>
    <row r="7" spans="1:19">
      <c r="B7" s="25" t="s">
        <v>54</v>
      </c>
      <c r="C7" s="16">
        <v>0</v>
      </c>
      <c r="D7" s="16">
        <v>6030</v>
      </c>
      <c r="E7" s="16">
        <v>0</v>
      </c>
      <c r="F7" s="16">
        <v>22244</v>
      </c>
      <c r="G7" s="16">
        <v>0</v>
      </c>
      <c r="H7" s="16">
        <v>0</v>
      </c>
      <c r="I7" s="16">
        <v>196</v>
      </c>
      <c r="J7" s="16">
        <v>990</v>
      </c>
      <c r="K7" s="16">
        <v>1200</v>
      </c>
      <c r="L7" s="16">
        <v>3000</v>
      </c>
      <c r="M7" s="15">
        <v>4750</v>
      </c>
      <c r="N7" s="52">
        <f t="shared" si="0"/>
        <v>1200</v>
      </c>
      <c r="O7" s="15">
        <f t="shared" si="1"/>
        <v>7216</v>
      </c>
    </row>
    <row r="8" spans="1:19">
      <c r="B8" s="25" t="s">
        <v>53</v>
      </c>
      <c r="C8" s="4">
        <v>0</v>
      </c>
      <c r="D8" s="4">
        <v>373</v>
      </c>
      <c r="E8" s="4">
        <v>0</v>
      </c>
      <c r="F8" s="4">
        <v>2618</v>
      </c>
      <c r="G8" s="4">
        <v>943</v>
      </c>
      <c r="H8" s="4">
        <v>0</v>
      </c>
      <c r="I8" s="4">
        <v>0</v>
      </c>
      <c r="J8" s="4">
        <v>0</v>
      </c>
      <c r="K8" s="4">
        <v>0</v>
      </c>
      <c r="L8" s="4">
        <v>100</v>
      </c>
      <c r="M8" s="13">
        <v>770</v>
      </c>
      <c r="N8" s="53">
        <f t="shared" si="0"/>
        <v>0</v>
      </c>
      <c r="O8" s="13">
        <f t="shared" si="1"/>
        <v>1316</v>
      </c>
    </row>
    <row r="9" spans="1:19">
      <c r="B9" s="25" t="s">
        <v>52</v>
      </c>
      <c r="C9" s="16">
        <v>0</v>
      </c>
      <c r="D9" s="16">
        <v>6840</v>
      </c>
      <c r="E9" s="16">
        <v>0</v>
      </c>
      <c r="F9" s="16">
        <v>2226</v>
      </c>
      <c r="G9" s="16">
        <v>0</v>
      </c>
      <c r="H9" s="16">
        <v>0</v>
      </c>
      <c r="I9" s="16">
        <v>0</v>
      </c>
      <c r="J9" s="16">
        <v>3200</v>
      </c>
      <c r="K9" s="16">
        <v>2500</v>
      </c>
      <c r="L9" s="16">
        <v>4925</v>
      </c>
      <c r="M9" s="15">
        <v>7518</v>
      </c>
      <c r="N9" s="52">
        <f t="shared" si="0"/>
        <v>2500</v>
      </c>
      <c r="O9" s="15">
        <f t="shared" si="1"/>
        <v>10040</v>
      </c>
    </row>
    <row r="10" spans="1:19">
      <c r="B10" s="25" t="s">
        <v>51</v>
      </c>
      <c r="C10" s="4">
        <v>0</v>
      </c>
      <c r="D10" s="4">
        <v>1500</v>
      </c>
      <c r="E10" s="4">
        <v>710</v>
      </c>
      <c r="F10" s="4">
        <v>3468</v>
      </c>
      <c r="G10" s="4">
        <v>0</v>
      </c>
      <c r="H10" s="4">
        <v>2000</v>
      </c>
      <c r="I10" s="4">
        <v>0</v>
      </c>
      <c r="J10" s="4">
        <v>0</v>
      </c>
      <c r="K10" s="4">
        <v>0</v>
      </c>
      <c r="L10" s="4">
        <v>2598</v>
      </c>
      <c r="M10" s="13">
        <v>1450</v>
      </c>
      <c r="N10" s="53">
        <f t="shared" si="0"/>
        <v>0</v>
      </c>
      <c r="O10" s="13">
        <f t="shared" si="1"/>
        <v>2210</v>
      </c>
    </row>
    <row r="11" spans="1:19">
      <c r="B11" s="25" t="s">
        <v>50</v>
      </c>
      <c r="C11" s="16">
        <v>0</v>
      </c>
      <c r="D11" s="16">
        <v>0</v>
      </c>
      <c r="E11" s="16">
        <v>0</v>
      </c>
      <c r="F11" s="16">
        <v>20160</v>
      </c>
      <c r="G11" s="16">
        <v>0</v>
      </c>
      <c r="H11" s="16">
        <v>1145</v>
      </c>
      <c r="I11" s="16">
        <v>0</v>
      </c>
      <c r="J11" s="16">
        <v>990</v>
      </c>
      <c r="K11" s="16">
        <v>1120</v>
      </c>
      <c r="L11" s="16">
        <v>3692</v>
      </c>
      <c r="M11" s="15">
        <v>295</v>
      </c>
      <c r="N11" s="52">
        <f t="shared" si="0"/>
        <v>1120</v>
      </c>
      <c r="O11" s="15">
        <f t="shared" si="1"/>
        <v>990</v>
      </c>
    </row>
    <row r="12" spans="1:19">
      <c r="B12" s="25" t="s">
        <v>49</v>
      </c>
      <c r="C12" s="4">
        <v>0</v>
      </c>
      <c r="D12" s="4">
        <v>1990</v>
      </c>
      <c r="E12" s="4">
        <v>310</v>
      </c>
      <c r="F12" s="4">
        <v>2170</v>
      </c>
      <c r="G12" s="4">
        <v>4424</v>
      </c>
      <c r="H12" s="4">
        <v>1880</v>
      </c>
      <c r="I12" s="4">
        <v>0</v>
      </c>
      <c r="J12" s="4">
        <v>0</v>
      </c>
      <c r="K12" s="4">
        <v>1110</v>
      </c>
      <c r="L12" s="4">
        <v>3690</v>
      </c>
      <c r="M12" s="13">
        <v>880</v>
      </c>
      <c r="N12" s="53">
        <f t="shared" si="0"/>
        <v>1110</v>
      </c>
      <c r="O12" s="13">
        <f t="shared" si="1"/>
        <v>6724</v>
      </c>
    </row>
    <row r="13" spans="1:19">
      <c r="B13" s="25" t="s">
        <v>48</v>
      </c>
      <c r="C13" s="16">
        <v>0</v>
      </c>
      <c r="D13" s="16">
        <v>34429</v>
      </c>
      <c r="E13" s="16">
        <v>14940</v>
      </c>
      <c r="F13" s="16">
        <v>14505</v>
      </c>
      <c r="G13" s="16">
        <v>9026</v>
      </c>
      <c r="H13" s="16">
        <v>0</v>
      </c>
      <c r="I13" s="16">
        <v>871</v>
      </c>
      <c r="J13" s="16">
        <v>10630</v>
      </c>
      <c r="K13" s="16">
        <v>9340</v>
      </c>
      <c r="L13" s="16">
        <v>58990</v>
      </c>
      <c r="M13" s="15">
        <v>96967</v>
      </c>
      <c r="N13" s="52">
        <f t="shared" si="0"/>
        <v>9340</v>
      </c>
      <c r="O13" s="15">
        <f t="shared" si="1"/>
        <v>69896</v>
      </c>
    </row>
    <row r="14" spans="1:19">
      <c r="B14" s="25" t="s">
        <v>47</v>
      </c>
      <c r="C14" s="4">
        <v>1460</v>
      </c>
      <c r="D14" s="4">
        <v>3746</v>
      </c>
      <c r="E14" s="4">
        <v>410</v>
      </c>
      <c r="F14" s="4">
        <v>9</v>
      </c>
      <c r="G14" s="4">
        <v>0</v>
      </c>
      <c r="H14" s="4">
        <v>0</v>
      </c>
      <c r="I14" s="4">
        <v>735</v>
      </c>
      <c r="J14" s="4">
        <v>0</v>
      </c>
      <c r="K14" s="4">
        <v>260</v>
      </c>
      <c r="L14" s="4">
        <v>1405</v>
      </c>
      <c r="M14" s="13">
        <v>12825</v>
      </c>
      <c r="N14" s="53">
        <f t="shared" si="0"/>
        <v>1720</v>
      </c>
      <c r="O14" s="13">
        <f t="shared" si="1"/>
        <v>4891</v>
      </c>
    </row>
    <row r="15" spans="1:19">
      <c r="B15" s="25" t="s">
        <v>46</v>
      </c>
      <c r="C15" s="16">
        <v>656</v>
      </c>
      <c r="D15" s="16">
        <v>94</v>
      </c>
      <c r="E15" s="16">
        <v>0</v>
      </c>
      <c r="F15" s="16">
        <v>20</v>
      </c>
      <c r="G15" s="16">
        <v>0</v>
      </c>
      <c r="H15" s="16">
        <v>0</v>
      </c>
      <c r="I15" s="16">
        <v>0</v>
      </c>
      <c r="J15" s="16">
        <v>1010</v>
      </c>
      <c r="K15" s="16">
        <v>300</v>
      </c>
      <c r="L15" s="16">
        <v>50</v>
      </c>
      <c r="M15" s="15">
        <v>525</v>
      </c>
      <c r="N15" s="52">
        <f t="shared" si="0"/>
        <v>956</v>
      </c>
      <c r="O15" s="15">
        <f t="shared" si="1"/>
        <v>1104</v>
      </c>
    </row>
    <row r="16" spans="1:19">
      <c r="B16" s="25" t="s">
        <v>45</v>
      </c>
      <c r="C16" s="4">
        <v>0</v>
      </c>
      <c r="D16" s="4">
        <v>29208</v>
      </c>
      <c r="E16" s="4">
        <v>4160</v>
      </c>
      <c r="F16" s="4">
        <v>25635</v>
      </c>
      <c r="G16" s="4">
        <v>0</v>
      </c>
      <c r="H16" s="4">
        <v>7120</v>
      </c>
      <c r="I16" s="4">
        <v>0</v>
      </c>
      <c r="J16" s="4">
        <v>12210</v>
      </c>
      <c r="K16" s="4">
        <v>5100</v>
      </c>
      <c r="L16" s="4">
        <v>54130</v>
      </c>
      <c r="M16" s="13">
        <v>40604</v>
      </c>
      <c r="N16" s="53">
        <f t="shared" si="0"/>
        <v>5100</v>
      </c>
      <c r="O16" s="13">
        <f t="shared" si="1"/>
        <v>45578</v>
      </c>
    </row>
    <row r="17" spans="2:15">
      <c r="B17" s="25" t="s">
        <v>44</v>
      </c>
      <c r="C17" s="16">
        <v>580</v>
      </c>
      <c r="D17" s="16">
        <v>970</v>
      </c>
      <c r="E17" s="16">
        <v>0</v>
      </c>
      <c r="F17" s="16">
        <v>3400</v>
      </c>
      <c r="G17" s="16">
        <v>0</v>
      </c>
      <c r="H17" s="16">
        <v>3350</v>
      </c>
      <c r="I17" s="16">
        <v>2165</v>
      </c>
      <c r="J17" s="16">
        <v>1390</v>
      </c>
      <c r="K17" s="16">
        <v>4670</v>
      </c>
      <c r="L17" s="16">
        <v>1300</v>
      </c>
      <c r="M17" s="15">
        <v>4057</v>
      </c>
      <c r="N17" s="52">
        <f t="shared" si="0"/>
        <v>5250</v>
      </c>
      <c r="O17" s="15">
        <f t="shared" si="1"/>
        <v>4525</v>
      </c>
    </row>
    <row r="18" spans="2:15">
      <c r="B18" s="25" t="s">
        <v>42</v>
      </c>
      <c r="C18" s="4">
        <v>0</v>
      </c>
      <c r="D18" s="4">
        <v>14051</v>
      </c>
      <c r="E18" s="4">
        <v>1740</v>
      </c>
      <c r="F18" s="4">
        <v>27200</v>
      </c>
      <c r="G18" s="4">
        <v>0</v>
      </c>
      <c r="H18" s="4">
        <v>37646</v>
      </c>
      <c r="I18" s="4">
        <v>819</v>
      </c>
      <c r="J18" s="4">
        <v>5400</v>
      </c>
      <c r="K18" s="4">
        <v>4800</v>
      </c>
      <c r="L18" s="4">
        <v>18200</v>
      </c>
      <c r="M18" s="13">
        <v>44851</v>
      </c>
      <c r="N18" s="53">
        <f t="shared" si="0"/>
        <v>4800</v>
      </c>
      <c r="O18" s="13">
        <f t="shared" si="1"/>
        <v>22010</v>
      </c>
    </row>
    <row r="19" spans="2:15">
      <c r="B19" s="25" t="s">
        <v>43</v>
      </c>
      <c r="C19" s="16">
        <v>0</v>
      </c>
      <c r="D19" s="16">
        <v>36616</v>
      </c>
      <c r="E19" s="16">
        <v>0</v>
      </c>
      <c r="F19" s="16">
        <v>5470</v>
      </c>
      <c r="G19" s="16">
        <v>0</v>
      </c>
      <c r="H19" s="16">
        <v>9022</v>
      </c>
      <c r="I19" s="16">
        <v>75</v>
      </c>
      <c r="J19" s="16">
        <v>4110</v>
      </c>
      <c r="K19" s="16">
        <v>8420</v>
      </c>
      <c r="L19" s="16">
        <v>11915</v>
      </c>
      <c r="M19" s="15">
        <v>57901</v>
      </c>
      <c r="N19" s="52">
        <f t="shared" si="0"/>
        <v>8420</v>
      </c>
      <c r="O19" s="15">
        <f t="shared" si="1"/>
        <v>40801</v>
      </c>
    </row>
    <row r="20" spans="2:15">
      <c r="B20" s="25" t="s">
        <v>41</v>
      </c>
      <c r="C20" s="4">
        <v>0</v>
      </c>
      <c r="D20" s="4">
        <v>6252</v>
      </c>
      <c r="E20" s="4">
        <v>0</v>
      </c>
      <c r="F20" s="4">
        <v>4366</v>
      </c>
      <c r="G20" s="4">
        <v>1070</v>
      </c>
      <c r="H20" s="4">
        <v>0</v>
      </c>
      <c r="I20" s="4">
        <v>0</v>
      </c>
      <c r="J20" s="4">
        <v>0</v>
      </c>
      <c r="K20" s="4">
        <v>650</v>
      </c>
      <c r="L20" s="4">
        <v>8384</v>
      </c>
      <c r="M20" s="13">
        <v>12335</v>
      </c>
      <c r="N20" s="53">
        <f t="shared" si="0"/>
        <v>650</v>
      </c>
      <c r="O20" s="13">
        <f t="shared" si="1"/>
        <v>7322</v>
      </c>
    </row>
    <row r="21" spans="2:15">
      <c r="B21" s="25" t="s">
        <v>40</v>
      </c>
      <c r="C21" s="16">
        <v>0</v>
      </c>
      <c r="D21" s="16">
        <v>1700</v>
      </c>
      <c r="E21" s="16">
        <v>1200</v>
      </c>
      <c r="F21" s="16">
        <v>3200</v>
      </c>
      <c r="G21" s="16">
        <v>0</v>
      </c>
      <c r="H21" s="16">
        <v>0</v>
      </c>
      <c r="I21" s="16">
        <v>200</v>
      </c>
      <c r="J21" s="16">
        <v>300</v>
      </c>
      <c r="K21" s="16">
        <v>300</v>
      </c>
      <c r="L21" s="16">
        <v>929</v>
      </c>
      <c r="M21" s="15">
        <v>1400</v>
      </c>
      <c r="N21" s="52">
        <f t="shared" si="0"/>
        <v>300</v>
      </c>
      <c r="O21" s="15">
        <f t="shared" si="1"/>
        <v>3400</v>
      </c>
    </row>
    <row r="22" spans="2:15">
      <c r="B22" s="25" t="s">
        <v>39</v>
      </c>
      <c r="C22" s="4">
        <v>210</v>
      </c>
      <c r="D22" s="4">
        <v>4977</v>
      </c>
      <c r="E22" s="4">
        <v>0</v>
      </c>
      <c r="F22" s="4">
        <v>100</v>
      </c>
      <c r="G22" s="4">
        <v>0</v>
      </c>
      <c r="H22" s="4">
        <v>3000</v>
      </c>
      <c r="I22" s="4">
        <v>407</v>
      </c>
      <c r="J22" s="4">
        <v>720</v>
      </c>
      <c r="K22" s="4">
        <v>1040</v>
      </c>
      <c r="L22" s="4">
        <v>339</v>
      </c>
      <c r="M22" s="13">
        <v>7114</v>
      </c>
      <c r="N22" s="53">
        <f t="shared" si="0"/>
        <v>1250</v>
      </c>
      <c r="O22" s="13">
        <f t="shared" si="1"/>
        <v>6104</v>
      </c>
    </row>
    <row r="23" spans="2:15">
      <c r="B23" s="25" t="s">
        <v>38</v>
      </c>
      <c r="C23" s="16">
        <v>0</v>
      </c>
      <c r="D23" s="16">
        <v>4270</v>
      </c>
      <c r="E23" s="16">
        <v>0</v>
      </c>
      <c r="F23" s="16">
        <v>558</v>
      </c>
      <c r="G23" s="16">
        <v>0</v>
      </c>
      <c r="H23" s="16">
        <v>0</v>
      </c>
      <c r="I23" s="16">
        <v>260</v>
      </c>
      <c r="J23" s="16">
        <v>710</v>
      </c>
      <c r="K23" s="16">
        <v>1200</v>
      </c>
      <c r="L23" s="16">
        <v>350</v>
      </c>
      <c r="M23" s="15">
        <v>5090</v>
      </c>
      <c r="N23" s="52">
        <f t="shared" si="0"/>
        <v>1200</v>
      </c>
      <c r="O23" s="15">
        <f t="shared" si="1"/>
        <v>5240</v>
      </c>
    </row>
    <row r="24" spans="2:15">
      <c r="B24" s="25" t="s">
        <v>37</v>
      </c>
      <c r="C24" s="4">
        <v>0</v>
      </c>
      <c r="D24" s="4">
        <v>37993</v>
      </c>
      <c r="E24" s="4">
        <v>5667</v>
      </c>
      <c r="F24" s="4">
        <v>23535</v>
      </c>
      <c r="G24" s="4">
        <v>0</v>
      </c>
      <c r="H24" s="4">
        <v>0</v>
      </c>
      <c r="I24" s="4">
        <v>1386</v>
      </c>
      <c r="J24" s="4">
        <v>10160</v>
      </c>
      <c r="K24" s="4">
        <v>10750</v>
      </c>
      <c r="L24" s="4">
        <v>42169</v>
      </c>
      <c r="M24" s="13">
        <v>23459</v>
      </c>
      <c r="N24" s="53">
        <f t="shared" si="0"/>
        <v>10750</v>
      </c>
      <c r="O24" s="13">
        <f t="shared" si="1"/>
        <v>55206</v>
      </c>
    </row>
    <row r="25" spans="2:15">
      <c r="B25" s="25" t="s">
        <v>36</v>
      </c>
      <c r="C25" s="16">
        <v>0</v>
      </c>
      <c r="D25" s="16">
        <v>923</v>
      </c>
      <c r="E25" s="16">
        <v>0</v>
      </c>
      <c r="F25" s="16">
        <v>1265</v>
      </c>
      <c r="G25" s="16">
        <v>0</v>
      </c>
      <c r="H25" s="16">
        <v>0</v>
      </c>
      <c r="I25" s="16">
        <v>0</v>
      </c>
      <c r="J25" s="16">
        <v>270</v>
      </c>
      <c r="K25" s="16">
        <v>330</v>
      </c>
      <c r="L25" s="16">
        <v>80</v>
      </c>
      <c r="M25" s="15">
        <v>750</v>
      </c>
      <c r="N25" s="52">
        <f t="shared" si="0"/>
        <v>330</v>
      </c>
      <c r="O25" s="15">
        <f t="shared" si="1"/>
        <v>1193</v>
      </c>
    </row>
    <row r="26" spans="2:15">
      <c r="B26" s="25" t="s">
        <v>35</v>
      </c>
      <c r="C26" s="4">
        <v>0</v>
      </c>
      <c r="D26" s="4">
        <v>375</v>
      </c>
      <c r="E26" s="4">
        <v>0</v>
      </c>
      <c r="F26" s="4">
        <v>1344</v>
      </c>
      <c r="G26" s="4">
        <v>0</v>
      </c>
      <c r="H26" s="4">
        <v>0</v>
      </c>
      <c r="I26" s="4">
        <v>0</v>
      </c>
      <c r="J26" s="4">
        <v>140</v>
      </c>
      <c r="K26" s="4">
        <v>100</v>
      </c>
      <c r="L26" s="4">
        <v>175</v>
      </c>
      <c r="M26" s="13">
        <v>155</v>
      </c>
      <c r="N26" s="53">
        <f t="shared" si="0"/>
        <v>100</v>
      </c>
      <c r="O26" s="13">
        <f t="shared" si="1"/>
        <v>515</v>
      </c>
    </row>
    <row r="27" spans="2:15">
      <c r="B27" s="25" t="s">
        <v>34</v>
      </c>
      <c r="C27" s="16">
        <v>0</v>
      </c>
      <c r="D27" s="16">
        <v>1036</v>
      </c>
      <c r="E27" s="16">
        <v>0</v>
      </c>
      <c r="F27" s="16">
        <v>1621</v>
      </c>
      <c r="G27" s="16">
        <v>0</v>
      </c>
      <c r="H27" s="16">
        <v>0</v>
      </c>
      <c r="I27" s="16">
        <v>0</v>
      </c>
      <c r="J27" s="16">
        <v>150</v>
      </c>
      <c r="K27" s="16">
        <v>400</v>
      </c>
      <c r="L27" s="16">
        <v>15</v>
      </c>
      <c r="M27" s="15">
        <v>900</v>
      </c>
      <c r="N27" s="52">
        <f t="shared" si="0"/>
        <v>400</v>
      </c>
      <c r="O27" s="15">
        <f t="shared" si="1"/>
        <v>1186</v>
      </c>
    </row>
    <row r="28" spans="2:15">
      <c r="B28" s="25" t="s">
        <v>32</v>
      </c>
      <c r="C28" s="4">
        <v>0</v>
      </c>
      <c r="D28" s="4">
        <v>0</v>
      </c>
      <c r="E28" s="4">
        <v>0</v>
      </c>
      <c r="F28" s="4">
        <v>1271</v>
      </c>
      <c r="G28" s="4">
        <v>450</v>
      </c>
      <c r="H28" s="4">
        <v>0</v>
      </c>
      <c r="I28" s="4">
        <v>0</v>
      </c>
      <c r="J28" s="4">
        <v>0</v>
      </c>
      <c r="K28" s="4">
        <v>0</v>
      </c>
      <c r="L28" s="4">
        <v>20</v>
      </c>
      <c r="M28" s="13">
        <v>155</v>
      </c>
      <c r="N28" s="53">
        <f t="shared" si="0"/>
        <v>0</v>
      </c>
      <c r="O28" s="13">
        <f t="shared" si="1"/>
        <v>450</v>
      </c>
    </row>
    <row r="29" spans="2:15">
      <c r="B29" s="25" t="s">
        <v>31</v>
      </c>
      <c r="C29" s="16">
        <v>0</v>
      </c>
      <c r="D29" s="16">
        <v>720</v>
      </c>
      <c r="E29" s="16">
        <v>330</v>
      </c>
      <c r="F29" s="16">
        <v>716</v>
      </c>
      <c r="G29" s="16">
        <v>0</v>
      </c>
      <c r="H29" s="16">
        <v>0</v>
      </c>
      <c r="I29" s="16">
        <v>0</v>
      </c>
      <c r="J29" s="16">
        <v>0</v>
      </c>
      <c r="K29" s="16">
        <v>30</v>
      </c>
      <c r="L29" s="16">
        <v>736</v>
      </c>
      <c r="M29" s="15">
        <v>175</v>
      </c>
      <c r="N29" s="52">
        <f t="shared" si="0"/>
        <v>30</v>
      </c>
      <c r="O29" s="15">
        <f t="shared" si="1"/>
        <v>1050</v>
      </c>
    </row>
    <row r="30" spans="2:15">
      <c r="B30" s="25" t="s">
        <v>33</v>
      </c>
      <c r="C30" s="4">
        <v>0</v>
      </c>
      <c r="D30" s="4">
        <v>1590</v>
      </c>
      <c r="E30" s="4">
        <v>0</v>
      </c>
      <c r="F30" s="4">
        <v>0</v>
      </c>
      <c r="G30" s="4">
        <v>0</v>
      </c>
      <c r="H30" s="4">
        <v>0</v>
      </c>
      <c r="I30" s="4">
        <v>150</v>
      </c>
      <c r="J30" s="4">
        <v>180</v>
      </c>
      <c r="K30" s="4">
        <v>320</v>
      </c>
      <c r="L30" s="4">
        <v>250</v>
      </c>
      <c r="M30" s="13">
        <v>1590</v>
      </c>
      <c r="N30" s="53">
        <f t="shared" si="0"/>
        <v>320</v>
      </c>
      <c r="O30" s="13">
        <f t="shared" si="1"/>
        <v>1920</v>
      </c>
    </row>
    <row r="31" spans="2:15">
      <c r="B31" s="25" t="s">
        <v>29</v>
      </c>
      <c r="C31" s="16">
        <v>4610</v>
      </c>
      <c r="D31" s="16">
        <v>9358</v>
      </c>
      <c r="E31" s="16">
        <v>0</v>
      </c>
      <c r="F31" s="16">
        <v>38</v>
      </c>
      <c r="G31" s="16">
        <v>0</v>
      </c>
      <c r="H31" s="16">
        <v>486</v>
      </c>
      <c r="I31" s="16">
        <v>0</v>
      </c>
      <c r="J31" s="16">
        <v>5080</v>
      </c>
      <c r="K31" s="16">
        <v>470</v>
      </c>
      <c r="L31" s="16">
        <v>9700</v>
      </c>
      <c r="M31" s="15">
        <v>9995</v>
      </c>
      <c r="N31" s="52">
        <f t="shared" si="0"/>
        <v>5080</v>
      </c>
      <c r="O31" s="15">
        <f t="shared" si="1"/>
        <v>14438</v>
      </c>
    </row>
    <row r="32" spans="2:15">
      <c r="B32" s="25" t="s">
        <v>28</v>
      </c>
      <c r="C32" s="4">
        <v>0</v>
      </c>
      <c r="D32" s="4">
        <v>855</v>
      </c>
      <c r="E32" s="4">
        <v>0</v>
      </c>
      <c r="F32" s="4">
        <v>48700</v>
      </c>
      <c r="G32" s="4">
        <v>0</v>
      </c>
      <c r="H32" s="4">
        <v>0</v>
      </c>
      <c r="I32" s="4">
        <v>0</v>
      </c>
      <c r="J32" s="4">
        <v>0</v>
      </c>
      <c r="K32" s="4">
        <v>0</v>
      </c>
      <c r="L32" s="4">
        <v>0</v>
      </c>
      <c r="M32" s="13">
        <v>2495</v>
      </c>
      <c r="N32" s="53">
        <f t="shared" si="0"/>
        <v>0</v>
      </c>
      <c r="O32" s="13">
        <f t="shared" si="1"/>
        <v>855</v>
      </c>
    </row>
    <row r="33" spans="2:15">
      <c r="B33" s="25" t="s">
        <v>30</v>
      </c>
      <c r="C33" s="16">
        <v>5240</v>
      </c>
      <c r="D33" s="16">
        <v>1911</v>
      </c>
      <c r="E33" s="16">
        <v>5389</v>
      </c>
      <c r="F33" s="16">
        <v>3176</v>
      </c>
      <c r="G33" s="16">
        <v>6571</v>
      </c>
      <c r="H33" s="16">
        <v>0</v>
      </c>
      <c r="I33" s="16">
        <v>0</v>
      </c>
      <c r="J33" s="16">
        <v>9860</v>
      </c>
      <c r="K33" s="16">
        <v>1210</v>
      </c>
      <c r="L33" s="16">
        <v>2750</v>
      </c>
      <c r="M33" s="15">
        <v>9950</v>
      </c>
      <c r="N33" s="52">
        <f t="shared" si="0"/>
        <v>6450</v>
      </c>
      <c r="O33" s="15">
        <f t="shared" si="1"/>
        <v>23731</v>
      </c>
    </row>
    <row r="34" spans="2:15">
      <c r="B34" s="25" t="s">
        <v>27</v>
      </c>
      <c r="C34" s="4">
        <v>0</v>
      </c>
      <c r="D34" s="4">
        <v>3717</v>
      </c>
      <c r="E34" s="4">
        <v>0</v>
      </c>
      <c r="F34" s="4">
        <v>9717</v>
      </c>
      <c r="G34" s="4">
        <v>0</v>
      </c>
      <c r="H34" s="4">
        <v>0</v>
      </c>
      <c r="I34" s="4">
        <v>0</v>
      </c>
      <c r="J34" s="4">
        <v>1560</v>
      </c>
      <c r="K34" s="4">
        <v>850</v>
      </c>
      <c r="L34" s="4">
        <v>3280</v>
      </c>
      <c r="M34" s="13">
        <v>8572</v>
      </c>
      <c r="N34" s="53">
        <f t="shared" si="0"/>
        <v>850</v>
      </c>
      <c r="O34" s="13">
        <f t="shared" si="1"/>
        <v>5277</v>
      </c>
    </row>
    <row r="35" spans="2:15">
      <c r="B35" s="25" t="s">
        <v>26</v>
      </c>
      <c r="C35" s="16">
        <v>0</v>
      </c>
      <c r="D35" s="16">
        <v>4757</v>
      </c>
      <c r="E35" s="16">
        <v>786</v>
      </c>
      <c r="F35" s="16">
        <v>8100</v>
      </c>
      <c r="G35" s="16">
        <v>465</v>
      </c>
      <c r="H35" s="16">
        <v>2630</v>
      </c>
      <c r="I35" s="16">
        <v>0</v>
      </c>
      <c r="J35" s="16">
        <v>0</v>
      </c>
      <c r="K35" s="16">
        <v>800</v>
      </c>
      <c r="L35" s="16">
        <v>2650</v>
      </c>
      <c r="M35" s="15">
        <v>9371</v>
      </c>
      <c r="N35" s="52">
        <f t="shared" si="0"/>
        <v>800</v>
      </c>
      <c r="O35" s="15">
        <f t="shared" si="1"/>
        <v>6008</v>
      </c>
    </row>
    <row r="36" spans="2:15">
      <c r="B36" s="25" t="s">
        <v>25</v>
      </c>
      <c r="C36" s="4">
        <v>0</v>
      </c>
      <c r="D36" s="4">
        <v>593</v>
      </c>
      <c r="E36" s="4">
        <v>0</v>
      </c>
      <c r="F36" s="4">
        <v>4308</v>
      </c>
      <c r="G36" s="4">
        <v>1609</v>
      </c>
      <c r="H36" s="4">
        <v>0</v>
      </c>
      <c r="I36" s="4">
        <v>0</v>
      </c>
      <c r="J36" s="4">
        <v>0</v>
      </c>
      <c r="K36" s="4">
        <v>0</v>
      </c>
      <c r="L36" s="4">
        <v>512</v>
      </c>
      <c r="M36" s="13">
        <v>765</v>
      </c>
      <c r="N36" s="53">
        <f t="shared" si="0"/>
        <v>0</v>
      </c>
      <c r="O36" s="13">
        <f t="shared" si="1"/>
        <v>2202</v>
      </c>
    </row>
    <row r="37" spans="2:15">
      <c r="B37" s="25" t="s">
        <v>24</v>
      </c>
      <c r="C37" s="16">
        <v>0</v>
      </c>
      <c r="D37" s="16">
        <v>950</v>
      </c>
      <c r="E37" s="16">
        <v>0</v>
      </c>
      <c r="F37" s="16">
        <v>16203</v>
      </c>
      <c r="G37" s="16">
        <v>0</v>
      </c>
      <c r="H37" s="16">
        <v>7142</v>
      </c>
      <c r="I37" s="16">
        <v>660</v>
      </c>
      <c r="J37" s="16">
        <v>0</v>
      </c>
      <c r="K37" s="16">
        <v>5340</v>
      </c>
      <c r="L37" s="16">
        <v>500</v>
      </c>
      <c r="M37" s="15">
        <v>9620</v>
      </c>
      <c r="N37" s="52">
        <f t="shared" si="0"/>
        <v>5340</v>
      </c>
      <c r="O37" s="15">
        <f t="shared" si="1"/>
        <v>1610</v>
      </c>
    </row>
    <row r="38" spans="2:15">
      <c r="B38" s="25" t="s">
        <v>23</v>
      </c>
      <c r="C38" s="4">
        <v>45</v>
      </c>
      <c r="D38" s="4">
        <v>425</v>
      </c>
      <c r="E38" s="4">
        <v>0</v>
      </c>
      <c r="F38" s="4">
        <v>2005</v>
      </c>
      <c r="G38" s="4">
        <v>545</v>
      </c>
      <c r="H38" s="4">
        <v>1796</v>
      </c>
      <c r="I38" s="4">
        <v>0</v>
      </c>
      <c r="J38" s="4">
        <v>130</v>
      </c>
      <c r="K38" s="4">
        <v>70</v>
      </c>
      <c r="L38" s="4">
        <v>444</v>
      </c>
      <c r="M38" s="13">
        <v>931</v>
      </c>
      <c r="N38" s="53">
        <f t="shared" si="0"/>
        <v>115</v>
      </c>
      <c r="O38" s="13">
        <f t="shared" si="1"/>
        <v>1100</v>
      </c>
    </row>
    <row r="39" spans="2:15" ht="15.75" thickBot="1">
      <c r="B39" s="26" t="s">
        <v>22</v>
      </c>
      <c r="C39" s="16">
        <v>204</v>
      </c>
      <c r="D39" s="16">
        <v>843</v>
      </c>
      <c r="E39" s="16">
        <v>0</v>
      </c>
      <c r="F39" s="16">
        <v>3266</v>
      </c>
      <c r="G39" s="16">
        <v>0</v>
      </c>
      <c r="H39" s="16">
        <v>2880</v>
      </c>
      <c r="I39" s="16">
        <v>0</v>
      </c>
      <c r="J39" s="16">
        <v>810</v>
      </c>
      <c r="K39" s="16">
        <v>520</v>
      </c>
      <c r="L39" s="16">
        <v>665</v>
      </c>
      <c r="M39" s="15">
        <v>831</v>
      </c>
      <c r="N39" s="52">
        <f t="shared" si="0"/>
        <v>724</v>
      </c>
      <c r="O39" s="15">
        <f t="shared" si="1"/>
        <v>1653</v>
      </c>
    </row>
    <row r="40" spans="2:15" ht="15.75" thickBot="1">
      <c r="B40" s="26" t="s">
        <v>300</v>
      </c>
      <c r="C40" s="55">
        <f>SUM(C6:C39)</f>
        <v>13005</v>
      </c>
      <c r="D40" s="36">
        <f>SUM(D6:D39)</f>
        <v>219592</v>
      </c>
      <c r="E40" s="36">
        <f t="shared" ref="E40:M40" si="2">SUM(E6:E39)</f>
        <v>35642</v>
      </c>
      <c r="F40" s="36">
        <f t="shared" si="2"/>
        <v>265776</v>
      </c>
      <c r="G40" s="36">
        <f t="shared" si="2"/>
        <v>25103</v>
      </c>
      <c r="H40" s="36">
        <f t="shared" si="2"/>
        <v>80097</v>
      </c>
      <c r="I40" s="36">
        <f t="shared" si="2"/>
        <v>7924</v>
      </c>
      <c r="J40" s="36">
        <f t="shared" si="2"/>
        <v>70000</v>
      </c>
      <c r="K40" s="36">
        <f t="shared" si="2"/>
        <v>63200</v>
      </c>
      <c r="L40" s="36">
        <f t="shared" si="2"/>
        <v>238392</v>
      </c>
      <c r="M40" s="36">
        <f t="shared" si="2"/>
        <v>379221</v>
      </c>
      <c r="N40" s="56">
        <f>SUM(N6:N39)</f>
        <v>76205</v>
      </c>
      <c r="O40" s="37">
        <f>SUM(O6:O39)</f>
        <v>358261</v>
      </c>
    </row>
    <row r="41" spans="2:15" s="115" customFormat="1" ht="15.75" thickBot="1">
      <c r="B41" s="26" t="s">
        <v>61</v>
      </c>
      <c r="C41" s="193">
        <f>C30+C19</f>
        <v>0</v>
      </c>
      <c r="D41" s="191">
        <f t="shared" ref="D41:O41" si="3">D30+D19</f>
        <v>38206</v>
      </c>
      <c r="E41" s="191">
        <f t="shared" si="3"/>
        <v>0</v>
      </c>
      <c r="F41" s="191">
        <f t="shared" si="3"/>
        <v>5470</v>
      </c>
      <c r="G41" s="191">
        <f t="shared" si="3"/>
        <v>0</v>
      </c>
      <c r="H41" s="191">
        <f t="shared" si="3"/>
        <v>9022</v>
      </c>
      <c r="I41" s="191">
        <f t="shared" si="3"/>
        <v>225</v>
      </c>
      <c r="J41" s="191">
        <f t="shared" si="3"/>
        <v>4290</v>
      </c>
      <c r="K41" s="191">
        <f t="shared" si="3"/>
        <v>8740</v>
      </c>
      <c r="L41" s="191">
        <f t="shared" si="3"/>
        <v>12165</v>
      </c>
      <c r="M41" s="192">
        <f t="shared" si="3"/>
        <v>59491</v>
      </c>
      <c r="N41" s="194">
        <f t="shared" si="3"/>
        <v>8740</v>
      </c>
      <c r="O41" s="192">
        <f t="shared" si="3"/>
        <v>42721</v>
      </c>
    </row>
  </sheetData>
  <mergeCells count="2">
    <mergeCell ref="C2:O2"/>
    <mergeCell ref="C3:O3"/>
  </mergeCells>
  <hyperlinks>
    <hyperlink ref="S1" location="ReadMe!A1" display="go back to ReadMe"/>
  </hyperlinks>
  <printOptions horizontalCentered="1"/>
  <pageMargins left="0.23622047244094491" right="0.23622047244094491" top="0.74803149606299213" bottom="0.74803149606299213" header="0.31496062992125984" footer="0.31496062992125984"/>
  <pageSetup paperSize="9" scale="94" orientation="landscape" r:id="rId1"/>
  <headerFooter>
    <oddHeader>&amp;C&amp;A</oddHeader>
    <oddFooter>&amp;C&amp;Z&amp;F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7"/>
  <sheetViews>
    <sheetView workbookViewId="0">
      <selection activeCell="P1" sqref="P1"/>
    </sheetView>
  </sheetViews>
  <sheetFormatPr baseColWidth="10" defaultColWidth="9.140625" defaultRowHeight="15"/>
  <cols>
    <col min="1" max="1" width="2.7109375" customWidth="1"/>
    <col min="2" max="2" width="9.7109375" style="1" bestFit="1" customWidth="1"/>
    <col min="4" max="5" width="9.140625" style="109"/>
    <col min="8" max="8" width="9.140625" customWidth="1"/>
    <col min="11" max="11" width="9.140625" customWidth="1"/>
    <col min="19" max="22" width="9.140625" customWidth="1"/>
    <col min="26" max="26" width="9.140625" customWidth="1"/>
  </cols>
  <sheetData>
    <row r="1" spans="1:27" ht="19.5" thickBot="1">
      <c r="A1" s="120" t="s">
        <v>302</v>
      </c>
      <c r="B1" s="23"/>
      <c r="C1" s="110"/>
      <c r="D1" s="67"/>
      <c r="E1" s="67"/>
      <c r="F1" s="110"/>
      <c r="G1" s="122" t="s">
        <v>310</v>
      </c>
      <c r="H1" s="110"/>
      <c r="I1" s="110"/>
      <c r="J1" s="110"/>
      <c r="K1" s="110"/>
      <c r="L1" s="110"/>
      <c r="M1" s="204"/>
      <c r="N1" s="204"/>
      <c r="O1" s="110"/>
      <c r="P1" s="110"/>
      <c r="Q1" s="110"/>
      <c r="R1" s="142" t="s">
        <v>370</v>
      </c>
      <c r="S1" s="110"/>
      <c r="T1" s="110"/>
      <c r="U1" s="110"/>
      <c r="V1" s="110"/>
      <c r="W1" s="110"/>
      <c r="X1" s="110"/>
      <c r="Y1" s="110"/>
      <c r="Z1" s="110"/>
      <c r="AA1" s="48"/>
    </row>
    <row r="2" spans="1:27" s="2" customFormat="1" ht="15.75" customHeight="1" thickBot="1">
      <c r="B2" s="30" t="s">
        <v>59</v>
      </c>
      <c r="C2" s="205">
        <v>2040</v>
      </c>
      <c r="D2" s="206"/>
      <c r="E2" s="206"/>
      <c r="F2" s="206"/>
      <c r="G2" s="206"/>
      <c r="H2" s="206"/>
      <c r="I2" s="206"/>
      <c r="J2" s="206"/>
      <c r="K2" s="206"/>
      <c r="L2" s="206"/>
      <c r="M2" s="206"/>
      <c r="N2" s="206"/>
      <c r="O2" s="206"/>
      <c r="P2" s="206"/>
      <c r="Q2" s="206"/>
      <c r="R2" s="206"/>
      <c r="S2" s="206"/>
      <c r="T2" s="206"/>
      <c r="U2" s="206"/>
      <c r="V2" s="206"/>
      <c r="W2" s="206"/>
      <c r="X2" s="206"/>
      <c r="Y2" s="206"/>
      <c r="Z2" s="207"/>
    </row>
    <row r="3" spans="1:27" s="2" customFormat="1" ht="15.75" customHeight="1" thickBot="1">
      <c r="B3" s="58" t="s">
        <v>60</v>
      </c>
      <c r="C3" s="205" t="s">
        <v>4</v>
      </c>
      <c r="D3" s="206"/>
      <c r="E3" s="206"/>
      <c r="F3" s="206"/>
      <c r="G3" s="206"/>
      <c r="H3" s="206"/>
      <c r="I3" s="206"/>
      <c r="J3" s="206"/>
      <c r="K3" s="206"/>
      <c r="L3" s="206"/>
      <c r="M3" s="206"/>
      <c r="N3" s="206"/>
      <c r="O3" s="206"/>
      <c r="P3" s="206"/>
      <c r="Q3" s="206"/>
      <c r="R3" s="206"/>
      <c r="S3" s="206"/>
      <c r="T3" s="206"/>
      <c r="U3" s="206"/>
      <c r="V3" s="206"/>
      <c r="W3" s="206"/>
      <c r="X3" s="206"/>
      <c r="Y3" s="206"/>
      <c r="Z3" s="207"/>
    </row>
    <row r="4" spans="1:27" s="50" customFormat="1" ht="34.5" thickBot="1">
      <c r="B4" s="23" t="s">
        <v>149</v>
      </c>
      <c r="C4" s="116" t="s">
        <v>14</v>
      </c>
      <c r="D4" s="116" t="s">
        <v>296</v>
      </c>
      <c r="E4" s="116" t="s">
        <v>295</v>
      </c>
      <c r="F4" s="21" t="s">
        <v>160</v>
      </c>
      <c r="G4" s="21" t="s">
        <v>161</v>
      </c>
      <c r="H4" s="21" t="s">
        <v>162</v>
      </c>
      <c r="I4" s="21" t="s">
        <v>163</v>
      </c>
      <c r="J4" s="21" t="s">
        <v>164</v>
      </c>
      <c r="K4" s="21" t="s">
        <v>165</v>
      </c>
      <c r="L4" s="21" t="s">
        <v>16</v>
      </c>
      <c r="M4" s="21" t="s">
        <v>166</v>
      </c>
      <c r="N4" s="21" t="s">
        <v>167</v>
      </c>
      <c r="O4" s="21" t="s">
        <v>168</v>
      </c>
      <c r="P4" s="21" t="s">
        <v>169</v>
      </c>
      <c r="Q4" s="21" t="s">
        <v>170</v>
      </c>
      <c r="R4" s="21" t="s">
        <v>171</v>
      </c>
      <c r="S4" s="21" t="s">
        <v>172</v>
      </c>
      <c r="T4" s="21" t="s">
        <v>173</v>
      </c>
      <c r="U4" s="21" t="s">
        <v>174</v>
      </c>
      <c r="V4" s="21" t="s">
        <v>175</v>
      </c>
      <c r="W4" s="21" t="s">
        <v>176</v>
      </c>
      <c r="X4" s="21" t="s">
        <v>177</v>
      </c>
      <c r="Y4" s="67" t="s">
        <v>19</v>
      </c>
      <c r="Z4" s="20" t="s">
        <v>178</v>
      </c>
    </row>
    <row r="5" spans="1:27" ht="15.75" thickBot="1">
      <c r="B5" s="24" t="s">
        <v>57</v>
      </c>
      <c r="C5" s="18" t="s">
        <v>3</v>
      </c>
      <c r="D5" s="18" t="s">
        <v>3</v>
      </c>
      <c r="E5" s="18" t="s">
        <v>3</v>
      </c>
      <c r="F5" s="18" t="s">
        <v>3</v>
      </c>
      <c r="G5" s="18" t="s">
        <v>3</v>
      </c>
      <c r="H5" s="18" t="s">
        <v>3</v>
      </c>
      <c r="I5" s="18" t="s">
        <v>3</v>
      </c>
      <c r="J5" s="18" t="s">
        <v>3</v>
      </c>
      <c r="K5" s="18" t="s">
        <v>3</v>
      </c>
      <c r="L5" s="18" t="s">
        <v>3</v>
      </c>
      <c r="M5" s="18" t="s">
        <v>3</v>
      </c>
      <c r="N5" s="18" t="s">
        <v>3</v>
      </c>
      <c r="O5" s="18" t="s">
        <v>3</v>
      </c>
      <c r="P5" s="18" t="s">
        <v>3</v>
      </c>
      <c r="Q5" s="18" t="s">
        <v>3</v>
      </c>
      <c r="R5" s="18" t="s">
        <v>3</v>
      </c>
      <c r="S5" s="18" t="s">
        <v>3</v>
      </c>
      <c r="T5" s="18" t="s">
        <v>3</v>
      </c>
      <c r="U5" s="18" t="s">
        <v>3</v>
      </c>
      <c r="V5" s="18" t="s">
        <v>3</v>
      </c>
      <c r="W5" s="18" t="s">
        <v>3</v>
      </c>
      <c r="X5" s="18" t="s">
        <v>3</v>
      </c>
      <c r="Y5" s="18" t="s">
        <v>3</v>
      </c>
      <c r="Z5" s="71" t="s">
        <v>3</v>
      </c>
    </row>
    <row r="6" spans="1:27">
      <c r="B6" s="25" t="s">
        <v>56</v>
      </c>
      <c r="C6" s="4">
        <v>1729.4818154921513</v>
      </c>
      <c r="D6" s="4">
        <v>0</v>
      </c>
      <c r="E6" s="4">
        <f>SUM(C6:D6)</f>
        <v>1729.4818154921513</v>
      </c>
      <c r="F6" s="4">
        <v>607.45862192319998</v>
      </c>
      <c r="G6" s="4">
        <v>0</v>
      </c>
      <c r="H6" s="4">
        <v>607.45862192319998</v>
      </c>
      <c r="I6" s="4">
        <v>0</v>
      </c>
      <c r="J6" s="4">
        <v>0</v>
      </c>
      <c r="K6" s="4">
        <v>0</v>
      </c>
      <c r="L6" s="4">
        <v>0</v>
      </c>
      <c r="M6" s="4">
        <v>0</v>
      </c>
      <c r="N6" s="4">
        <v>0</v>
      </c>
      <c r="O6" s="4">
        <v>0</v>
      </c>
      <c r="P6" s="4">
        <v>0</v>
      </c>
      <c r="Q6" s="4">
        <v>0</v>
      </c>
      <c r="R6" s="4">
        <v>0</v>
      </c>
      <c r="S6" s="4">
        <v>0</v>
      </c>
      <c r="T6" s="4">
        <v>0</v>
      </c>
      <c r="U6" s="4">
        <v>0</v>
      </c>
      <c r="V6" s="4">
        <v>0</v>
      </c>
      <c r="W6" s="4">
        <v>938.78731107364467</v>
      </c>
      <c r="X6" s="4">
        <v>2370.1182724735886</v>
      </c>
      <c r="Y6" s="69">
        <v>0</v>
      </c>
      <c r="Z6" s="13">
        <v>3308.9055835472332</v>
      </c>
    </row>
    <row r="7" spans="1:27">
      <c r="B7" s="25" t="s">
        <v>54</v>
      </c>
      <c r="C7" s="16">
        <v>6187.4825034016412</v>
      </c>
      <c r="D7" s="16">
        <v>0</v>
      </c>
      <c r="E7" s="16">
        <f t="shared" ref="E7:E39" si="0">SUM(C7:D7)</f>
        <v>6187.4825034016412</v>
      </c>
      <c r="F7" s="16">
        <v>5363.0807964960186</v>
      </c>
      <c r="G7" s="16">
        <v>0</v>
      </c>
      <c r="H7" s="16">
        <v>5363.0807964960186</v>
      </c>
      <c r="I7" s="16">
        <v>1250</v>
      </c>
      <c r="J7" s="16">
        <v>0</v>
      </c>
      <c r="K7" s="16">
        <v>1250</v>
      </c>
      <c r="L7" s="16">
        <v>0</v>
      </c>
      <c r="M7" s="16">
        <v>4500</v>
      </c>
      <c r="N7" s="16">
        <v>0</v>
      </c>
      <c r="O7" s="16">
        <v>0</v>
      </c>
      <c r="P7" s="16">
        <v>0</v>
      </c>
      <c r="Q7" s="16">
        <v>0</v>
      </c>
      <c r="R7" s="16">
        <v>0</v>
      </c>
      <c r="S7" s="16">
        <v>4500</v>
      </c>
      <c r="T7" s="16">
        <v>0</v>
      </c>
      <c r="U7" s="16">
        <v>0</v>
      </c>
      <c r="V7" s="16">
        <v>4500</v>
      </c>
      <c r="W7" s="16">
        <v>6513.8135116510648</v>
      </c>
      <c r="X7" s="16">
        <v>4995.4907335404268</v>
      </c>
      <c r="Y7" s="16">
        <v>8736.7736824066851</v>
      </c>
      <c r="Z7" s="15">
        <v>20246.077927598177</v>
      </c>
    </row>
    <row r="8" spans="1:27">
      <c r="B8" s="25" t="s">
        <v>53</v>
      </c>
      <c r="C8" s="4">
        <v>1749.6639869867797</v>
      </c>
      <c r="D8" s="4">
        <v>0</v>
      </c>
      <c r="E8" s="4">
        <f t="shared" si="0"/>
        <v>1749.6639869867797</v>
      </c>
      <c r="F8" s="4">
        <v>510.64579025462501</v>
      </c>
      <c r="G8" s="4">
        <v>0</v>
      </c>
      <c r="H8" s="4">
        <v>510.64579025462501</v>
      </c>
      <c r="I8" s="4">
        <v>250</v>
      </c>
      <c r="J8" s="4">
        <v>0</v>
      </c>
      <c r="K8" s="4">
        <v>250</v>
      </c>
      <c r="L8" s="4">
        <v>0</v>
      </c>
      <c r="M8" s="4">
        <v>0</v>
      </c>
      <c r="N8" s="4">
        <v>0</v>
      </c>
      <c r="O8" s="4">
        <v>0</v>
      </c>
      <c r="P8" s="4">
        <v>0</v>
      </c>
      <c r="Q8" s="4">
        <v>800</v>
      </c>
      <c r="R8" s="4">
        <v>0</v>
      </c>
      <c r="S8" s="4">
        <v>0</v>
      </c>
      <c r="T8" s="4">
        <v>0</v>
      </c>
      <c r="U8" s="4">
        <v>800</v>
      </c>
      <c r="V8" s="4">
        <v>800</v>
      </c>
      <c r="W8" s="4">
        <v>1762.5747079952221</v>
      </c>
      <c r="X8" s="4">
        <v>1184.2970286241214</v>
      </c>
      <c r="Y8" s="4">
        <v>670.97070787613939</v>
      </c>
      <c r="Z8" s="13">
        <v>3617.8424444954826</v>
      </c>
    </row>
    <row r="9" spans="1:27">
      <c r="B9" s="25" t="s">
        <v>52</v>
      </c>
      <c r="C9" s="16">
        <v>8371.0453023274094</v>
      </c>
      <c r="D9" s="16">
        <v>2329.4329382631113</v>
      </c>
      <c r="E9" s="16">
        <f t="shared" si="0"/>
        <v>10700.478240590521</v>
      </c>
      <c r="F9" s="16">
        <v>7110.6421678912702</v>
      </c>
      <c r="G9" s="16">
        <v>0</v>
      </c>
      <c r="H9" s="16">
        <v>7110.6421678912702</v>
      </c>
      <c r="I9" s="16">
        <v>750</v>
      </c>
      <c r="J9" s="16">
        <v>2250</v>
      </c>
      <c r="K9" s="16">
        <v>3000</v>
      </c>
      <c r="L9" s="16">
        <v>0</v>
      </c>
      <c r="M9" s="16">
        <v>8500</v>
      </c>
      <c r="N9" s="16">
        <v>0</v>
      </c>
      <c r="O9" s="16">
        <v>0</v>
      </c>
      <c r="P9" s="16">
        <v>0</v>
      </c>
      <c r="Q9" s="16">
        <v>0</v>
      </c>
      <c r="R9" s="16">
        <v>0</v>
      </c>
      <c r="S9" s="16">
        <v>8500</v>
      </c>
      <c r="T9" s="16">
        <v>0</v>
      </c>
      <c r="U9" s="16">
        <v>0</v>
      </c>
      <c r="V9" s="16">
        <v>8500</v>
      </c>
      <c r="W9" s="16">
        <v>305.81527796281659</v>
      </c>
      <c r="X9" s="16">
        <v>0</v>
      </c>
      <c r="Y9" s="16">
        <v>2379.1708089362583</v>
      </c>
      <c r="Z9" s="15">
        <v>2684.986086899075</v>
      </c>
    </row>
    <row r="10" spans="1:27">
      <c r="B10" s="25" t="s">
        <v>51</v>
      </c>
      <c r="C10" s="4">
        <v>3051.725545295214</v>
      </c>
      <c r="D10" s="4">
        <v>0</v>
      </c>
      <c r="E10" s="4">
        <f t="shared" si="0"/>
        <v>3051.725545295214</v>
      </c>
      <c r="F10" s="4">
        <v>2797.7662446345403</v>
      </c>
      <c r="G10" s="4">
        <v>0</v>
      </c>
      <c r="H10" s="4">
        <v>2797.7662446345403</v>
      </c>
      <c r="I10" s="4">
        <v>750</v>
      </c>
      <c r="J10" s="4">
        <v>250</v>
      </c>
      <c r="K10" s="4">
        <v>1000</v>
      </c>
      <c r="L10" s="4">
        <v>1600</v>
      </c>
      <c r="M10" s="4">
        <v>1000</v>
      </c>
      <c r="N10" s="4">
        <v>0</v>
      </c>
      <c r="O10" s="4">
        <v>0</v>
      </c>
      <c r="P10" s="4">
        <v>0</v>
      </c>
      <c r="Q10" s="4">
        <v>2400</v>
      </c>
      <c r="R10" s="4">
        <v>0</v>
      </c>
      <c r="S10" s="4">
        <v>1000</v>
      </c>
      <c r="T10" s="4">
        <v>0</v>
      </c>
      <c r="U10" s="4">
        <v>2400</v>
      </c>
      <c r="V10" s="4">
        <v>3400</v>
      </c>
      <c r="W10" s="4">
        <v>1290.6259424274808</v>
      </c>
      <c r="X10" s="4">
        <v>5355.8494373284966</v>
      </c>
      <c r="Y10" s="4">
        <v>963.37697589107893</v>
      </c>
      <c r="Z10" s="13">
        <v>7609.8523556470554</v>
      </c>
    </row>
    <row r="11" spans="1:27">
      <c r="B11" s="25" t="s">
        <v>50</v>
      </c>
      <c r="C11" s="16">
        <v>876.16593465852338</v>
      </c>
      <c r="D11" s="16">
        <v>0</v>
      </c>
      <c r="E11" s="16">
        <f t="shared" si="0"/>
        <v>876.16593465852338</v>
      </c>
      <c r="F11" s="16">
        <v>7375</v>
      </c>
      <c r="G11" s="16">
        <v>0</v>
      </c>
      <c r="H11" s="16">
        <v>7375</v>
      </c>
      <c r="I11" s="16">
        <v>250</v>
      </c>
      <c r="J11" s="16">
        <v>1000</v>
      </c>
      <c r="K11" s="16">
        <v>1250</v>
      </c>
      <c r="L11" s="16">
        <v>0</v>
      </c>
      <c r="M11" s="16">
        <v>1000</v>
      </c>
      <c r="N11" s="16">
        <v>0</v>
      </c>
      <c r="O11" s="16">
        <v>0</v>
      </c>
      <c r="P11" s="16">
        <v>0</v>
      </c>
      <c r="Q11" s="16">
        <v>0</v>
      </c>
      <c r="R11" s="16">
        <v>0</v>
      </c>
      <c r="S11" s="16">
        <v>1000</v>
      </c>
      <c r="T11" s="16">
        <v>0</v>
      </c>
      <c r="U11" s="16">
        <v>0</v>
      </c>
      <c r="V11" s="16">
        <v>1000</v>
      </c>
      <c r="W11" s="16">
        <v>4306.3164678141657</v>
      </c>
      <c r="X11" s="16">
        <v>8492.0906912401551</v>
      </c>
      <c r="Y11" s="16">
        <v>6129.4434644984458</v>
      </c>
      <c r="Z11" s="15">
        <v>18927.850623552768</v>
      </c>
    </row>
    <row r="12" spans="1:27">
      <c r="B12" s="25" t="s">
        <v>49</v>
      </c>
      <c r="C12" s="4">
        <v>5579.4403145270735</v>
      </c>
      <c r="D12" s="4">
        <v>0</v>
      </c>
      <c r="E12" s="4">
        <f t="shared" si="0"/>
        <v>5579.4403145270735</v>
      </c>
      <c r="F12" s="4">
        <v>3807.5000000000136</v>
      </c>
      <c r="G12" s="4">
        <v>0</v>
      </c>
      <c r="H12" s="4">
        <v>3807.5000000000136</v>
      </c>
      <c r="I12" s="4">
        <v>750</v>
      </c>
      <c r="J12" s="4">
        <v>0</v>
      </c>
      <c r="K12" s="4">
        <v>750</v>
      </c>
      <c r="L12" s="4">
        <v>6400</v>
      </c>
      <c r="M12" s="4">
        <v>1500</v>
      </c>
      <c r="N12" s="4">
        <v>0</v>
      </c>
      <c r="O12" s="4">
        <v>0</v>
      </c>
      <c r="P12" s="4">
        <v>0</v>
      </c>
      <c r="Q12" s="4">
        <v>3200</v>
      </c>
      <c r="R12" s="4">
        <v>0</v>
      </c>
      <c r="S12" s="4">
        <v>1500</v>
      </c>
      <c r="T12" s="4">
        <v>0</v>
      </c>
      <c r="U12" s="4">
        <v>3200</v>
      </c>
      <c r="V12" s="4">
        <v>4700</v>
      </c>
      <c r="W12" s="4">
        <v>392.53112263476868</v>
      </c>
      <c r="X12" s="4">
        <v>706.79463252932965</v>
      </c>
      <c r="Y12" s="4">
        <v>1367.0974415058095</v>
      </c>
      <c r="Z12" s="13">
        <v>2466.4231966699081</v>
      </c>
    </row>
    <row r="13" spans="1:27">
      <c r="B13" s="25" t="s">
        <v>48</v>
      </c>
      <c r="C13" s="16">
        <v>91945.057960450009</v>
      </c>
      <c r="D13" s="16">
        <v>17768.549425845682</v>
      </c>
      <c r="E13" s="16">
        <f t="shared" si="0"/>
        <v>109713.60738629568</v>
      </c>
      <c r="F13" s="16">
        <v>57583.932835219457</v>
      </c>
      <c r="G13" s="16">
        <v>0</v>
      </c>
      <c r="H13" s="16">
        <v>57583.932835219457</v>
      </c>
      <c r="I13" s="16">
        <v>7250</v>
      </c>
      <c r="J13" s="16">
        <v>1750</v>
      </c>
      <c r="K13" s="16">
        <v>9000</v>
      </c>
      <c r="L13" s="16">
        <v>0</v>
      </c>
      <c r="M13" s="16">
        <v>27000</v>
      </c>
      <c r="N13" s="16">
        <v>0</v>
      </c>
      <c r="O13" s="16">
        <v>10400</v>
      </c>
      <c r="P13" s="16">
        <v>0</v>
      </c>
      <c r="Q13" s="16">
        <v>4800</v>
      </c>
      <c r="R13" s="16">
        <v>0</v>
      </c>
      <c r="S13" s="16">
        <v>27000</v>
      </c>
      <c r="T13" s="16">
        <v>10400</v>
      </c>
      <c r="U13" s="16">
        <v>4800</v>
      </c>
      <c r="V13" s="16">
        <v>42200</v>
      </c>
      <c r="W13" s="16">
        <v>4239.5416590306322</v>
      </c>
      <c r="X13" s="16">
        <v>0</v>
      </c>
      <c r="Y13" s="16">
        <v>10241.468039016432</v>
      </c>
      <c r="Z13" s="15">
        <v>14481.009698047064</v>
      </c>
    </row>
    <row r="14" spans="1:27">
      <c r="B14" s="25" t="s">
        <v>47</v>
      </c>
      <c r="C14" s="4">
        <v>12324.136290011251</v>
      </c>
      <c r="D14" s="4">
        <v>17912.499984382204</v>
      </c>
      <c r="E14" s="4">
        <f t="shared" si="0"/>
        <v>30236.636274393455</v>
      </c>
      <c r="F14" s="4">
        <v>2288.0000000000205</v>
      </c>
      <c r="G14" s="4">
        <v>0</v>
      </c>
      <c r="H14" s="4">
        <v>2288.0000000000205</v>
      </c>
      <c r="I14" s="4">
        <v>750</v>
      </c>
      <c r="J14" s="4">
        <v>1500</v>
      </c>
      <c r="K14" s="4">
        <v>2250</v>
      </c>
      <c r="L14" s="4">
        <v>0</v>
      </c>
      <c r="M14" s="4">
        <v>2000</v>
      </c>
      <c r="N14" s="4">
        <v>0</v>
      </c>
      <c r="O14" s="4">
        <v>800</v>
      </c>
      <c r="P14" s="4">
        <v>0</v>
      </c>
      <c r="Q14" s="4">
        <v>0</v>
      </c>
      <c r="R14" s="4">
        <v>0</v>
      </c>
      <c r="S14" s="4">
        <v>2000</v>
      </c>
      <c r="T14" s="4">
        <v>800</v>
      </c>
      <c r="U14" s="4">
        <v>0</v>
      </c>
      <c r="V14" s="4">
        <v>2800</v>
      </c>
      <c r="W14" s="4">
        <v>11.155092592592606</v>
      </c>
      <c r="X14" s="4">
        <v>0</v>
      </c>
      <c r="Y14" s="4">
        <v>0</v>
      </c>
      <c r="Z14" s="13">
        <v>11.155092592592606</v>
      </c>
    </row>
    <row r="15" spans="1:27">
      <c r="B15" s="25" t="s">
        <v>46</v>
      </c>
      <c r="C15" s="16">
        <v>4446.9010216011939</v>
      </c>
      <c r="D15" s="16">
        <v>0</v>
      </c>
      <c r="E15" s="16">
        <f t="shared" si="0"/>
        <v>4446.9010216011939</v>
      </c>
      <c r="F15" s="16">
        <v>254.33506003830558</v>
      </c>
      <c r="G15" s="16">
        <v>0</v>
      </c>
      <c r="H15" s="16">
        <v>254.33506003830558</v>
      </c>
      <c r="I15" s="16">
        <v>500</v>
      </c>
      <c r="J15" s="16">
        <v>0</v>
      </c>
      <c r="K15" s="16">
        <v>500</v>
      </c>
      <c r="L15" s="16">
        <v>0</v>
      </c>
      <c r="M15" s="16">
        <v>500</v>
      </c>
      <c r="N15" s="16">
        <v>0</v>
      </c>
      <c r="O15" s="16">
        <v>0</v>
      </c>
      <c r="P15" s="16">
        <v>0</v>
      </c>
      <c r="Q15" s="16">
        <v>0</v>
      </c>
      <c r="R15" s="16">
        <v>0</v>
      </c>
      <c r="S15" s="16">
        <v>500</v>
      </c>
      <c r="T15" s="16">
        <v>0</v>
      </c>
      <c r="U15" s="16">
        <v>0</v>
      </c>
      <c r="V15" s="16">
        <v>500</v>
      </c>
      <c r="W15" s="16">
        <v>45.16026747587695</v>
      </c>
      <c r="X15" s="16">
        <v>0</v>
      </c>
      <c r="Y15" s="16">
        <v>333.86197706405557</v>
      </c>
      <c r="Z15" s="15">
        <v>379.0222445399325</v>
      </c>
    </row>
    <row r="16" spans="1:27">
      <c r="B16" s="25" t="s">
        <v>45</v>
      </c>
      <c r="C16" s="4">
        <v>53374.077098052177</v>
      </c>
      <c r="D16" s="4">
        <v>0</v>
      </c>
      <c r="E16" s="4">
        <f t="shared" si="0"/>
        <v>53374.077098052177</v>
      </c>
      <c r="F16" s="4">
        <v>31956.775412223058</v>
      </c>
      <c r="G16" s="4">
        <v>5891.6097538481981</v>
      </c>
      <c r="H16" s="4">
        <v>37848.385166071261</v>
      </c>
      <c r="I16" s="4">
        <v>4250</v>
      </c>
      <c r="J16" s="4">
        <v>1250</v>
      </c>
      <c r="K16" s="4">
        <v>5500</v>
      </c>
      <c r="L16" s="4">
        <v>8000</v>
      </c>
      <c r="M16" s="4">
        <v>21500</v>
      </c>
      <c r="N16" s="4">
        <v>0</v>
      </c>
      <c r="O16" s="4">
        <v>2400</v>
      </c>
      <c r="P16" s="4">
        <v>0</v>
      </c>
      <c r="Q16" s="4">
        <v>0</v>
      </c>
      <c r="R16" s="4">
        <v>0</v>
      </c>
      <c r="S16" s="4">
        <v>21500</v>
      </c>
      <c r="T16" s="4">
        <v>2400</v>
      </c>
      <c r="U16" s="4">
        <v>0</v>
      </c>
      <c r="V16" s="4">
        <v>23900</v>
      </c>
      <c r="W16" s="4">
        <v>5724.1620903625771</v>
      </c>
      <c r="X16" s="4">
        <v>15473.53485752837</v>
      </c>
      <c r="Y16" s="4">
        <v>10169.046954535326</v>
      </c>
      <c r="Z16" s="13">
        <v>31366.743902426271</v>
      </c>
    </row>
    <row r="17" spans="2:26">
      <c r="B17" s="25" t="s">
        <v>44</v>
      </c>
      <c r="C17" s="16">
        <v>21099.026826366968</v>
      </c>
      <c r="D17" s="16">
        <v>0</v>
      </c>
      <c r="E17" s="16">
        <f t="shared" si="0"/>
        <v>21099.026826366968</v>
      </c>
      <c r="F17" s="16">
        <v>2002.5</v>
      </c>
      <c r="G17" s="16">
        <v>0</v>
      </c>
      <c r="H17" s="16">
        <v>2002.5</v>
      </c>
      <c r="I17" s="16">
        <v>3000</v>
      </c>
      <c r="J17" s="16">
        <v>1000</v>
      </c>
      <c r="K17" s="16">
        <v>4000</v>
      </c>
      <c r="L17" s="16">
        <v>3200</v>
      </c>
      <c r="M17" s="16">
        <v>1500</v>
      </c>
      <c r="N17" s="16">
        <v>0</v>
      </c>
      <c r="O17" s="16">
        <v>800</v>
      </c>
      <c r="P17" s="16">
        <v>0</v>
      </c>
      <c r="Q17" s="16">
        <v>0</v>
      </c>
      <c r="R17" s="16">
        <v>0</v>
      </c>
      <c r="S17" s="16">
        <v>1500</v>
      </c>
      <c r="T17" s="16">
        <v>800</v>
      </c>
      <c r="U17" s="16">
        <v>0</v>
      </c>
      <c r="V17" s="16">
        <v>2300</v>
      </c>
      <c r="W17" s="16">
        <v>4077.8458747621194</v>
      </c>
      <c r="X17" s="16">
        <v>1734.7858638501202</v>
      </c>
      <c r="Y17" s="16">
        <v>0</v>
      </c>
      <c r="Z17" s="15">
        <v>5812.6317386122391</v>
      </c>
    </row>
    <row r="18" spans="2:26">
      <c r="B18" s="25" t="s">
        <v>42</v>
      </c>
      <c r="C18" s="4">
        <v>60409.409725794118</v>
      </c>
      <c r="D18" s="4">
        <v>0</v>
      </c>
      <c r="E18" s="4">
        <f t="shared" si="0"/>
        <v>60409.409725794118</v>
      </c>
      <c r="F18" s="4">
        <v>27946.881233001979</v>
      </c>
      <c r="G18" s="4">
        <v>648.11876699907521</v>
      </c>
      <c r="H18" s="4">
        <v>28595.000000001055</v>
      </c>
      <c r="I18" s="4">
        <v>5750</v>
      </c>
      <c r="J18" s="4">
        <v>0</v>
      </c>
      <c r="K18" s="4">
        <v>5750</v>
      </c>
      <c r="L18" s="4">
        <v>54400</v>
      </c>
      <c r="M18" s="4">
        <v>11000</v>
      </c>
      <c r="N18" s="4">
        <v>0</v>
      </c>
      <c r="O18" s="4">
        <v>1600</v>
      </c>
      <c r="P18" s="4">
        <v>0</v>
      </c>
      <c r="Q18" s="4">
        <v>0</v>
      </c>
      <c r="R18" s="4">
        <v>0</v>
      </c>
      <c r="S18" s="4">
        <v>11000</v>
      </c>
      <c r="T18" s="4">
        <v>1600</v>
      </c>
      <c r="U18" s="4">
        <v>0</v>
      </c>
      <c r="V18" s="4">
        <v>12600</v>
      </c>
      <c r="W18" s="4">
        <v>8837.335784448238</v>
      </c>
      <c r="X18" s="4">
        <v>15587.305396477339</v>
      </c>
      <c r="Y18" s="4">
        <v>9026.6697835373143</v>
      </c>
      <c r="Z18" s="13">
        <v>33451.310964462893</v>
      </c>
    </row>
    <row r="19" spans="2:26">
      <c r="B19" s="25" t="s">
        <v>43</v>
      </c>
      <c r="C19" s="16">
        <v>53079.309875466883</v>
      </c>
      <c r="D19" s="16">
        <v>30416.816925846622</v>
      </c>
      <c r="E19" s="16">
        <f t="shared" si="0"/>
        <v>83496.126801313512</v>
      </c>
      <c r="F19" s="16">
        <v>11059.295491218465</v>
      </c>
      <c r="G19" s="16">
        <v>0</v>
      </c>
      <c r="H19" s="16">
        <v>11059.295491218465</v>
      </c>
      <c r="I19" s="16">
        <v>4000</v>
      </c>
      <c r="J19" s="16">
        <v>2500</v>
      </c>
      <c r="K19" s="16">
        <v>6500</v>
      </c>
      <c r="L19" s="16">
        <v>17600</v>
      </c>
      <c r="M19" s="16">
        <v>24500</v>
      </c>
      <c r="N19" s="16">
        <v>1000</v>
      </c>
      <c r="O19" s="16">
        <v>800</v>
      </c>
      <c r="P19" s="16">
        <v>0</v>
      </c>
      <c r="Q19" s="16">
        <v>0</v>
      </c>
      <c r="R19" s="16">
        <v>0</v>
      </c>
      <c r="S19" s="16">
        <v>25500</v>
      </c>
      <c r="T19" s="16">
        <v>800</v>
      </c>
      <c r="U19" s="16">
        <v>0</v>
      </c>
      <c r="V19" s="16">
        <v>26300</v>
      </c>
      <c r="W19" s="16">
        <v>919.291744593153</v>
      </c>
      <c r="X19" s="16">
        <v>3900.9577897497466</v>
      </c>
      <c r="Y19" s="16">
        <v>4948.056485037634</v>
      </c>
      <c r="Z19" s="15">
        <v>9768.3060193805104</v>
      </c>
    </row>
    <row r="20" spans="2:26">
      <c r="B20" s="25" t="s">
        <v>41</v>
      </c>
      <c r="C20" s="4">
        <v>16830.746121280587</v>
      </c>
      <c r="D20" s="4">
        <v>0</v>
      </c>
      <c r="E20" s="4">
        <f t="shared" si="0"/>
        <v>16830.746121280587</v>
      </c>
      <c r="F20" s="4">
        <v>5276.3960803293285</v>
      </c>
      <c r="G20" s="4">
        <v>1506.6039196709075</v>
      </c>
      <c r="H20" s="4">
        <v>6783.0000000002356</v>
      </c>
      <c r="I20" s="4">
        <v>750</v>
      </c>
      <c r="J20" s="4">
        <v>500</v>
      </c>
      <c r="K20" s="4">
        <v>1250</v>
      </c>
      <c r="L20" s="4">
        <v>0</v>
      </c>
      <c r="M20" s="4">
        <v>2500</v>
      </c>
      <c r="N20" s="4">
        <v>0</v>
      </c>
      <c r="O20" s="4">
        <v>0</v>
      </c>
      <c r="P20" s="4">
        <v>0</v>
      </c>
      <c r="Q20" s="4">
        <v>1600</v>
      </c>
      <c r="R20" s="4">
        <v>0</v>
      </c>
      <c r="S20" s="4">
        <v>2500</v>
      </c>
      <c r="T20" s="4">
        <v>0</v>
      </c>
      <c r="U20" s="4">
        <v>1600</v>
      </c>
      <c r="V20" s="4">
        <v>4100</v>
      </c>
      <c r="W20" s="4">
        <v>439.4978916492625</v>
      </c>
      <c r="X20" s="4">
        <v>5037.3617356237664</v>
      </c>
      <c r="Y20" s="4">
        <v>1689.0440190051263</v>
      </c>
      <c r="Z20" s="13">
        <v>7165.9036462781551</v>
      </c>
    </row>
    <row r="21" spans="2:26">
      <c r="B21" s="25" t="s">
        <v>40</v>
      </c>
      <c r="C21" s="16">
        <v>3877.5493609571477</v>
      </c>
      <c r="D21" s="16">
        <v>0</v>
      </c>
      <c r="E21" s="16">
        <f t="shared" si="0"/>
        <v>3877.5493609571477</v>
      </c>
      <c r="F21" s="16">
        <v>540.98737167752711</v>
      </c>
      <c r="G21" s="16">
        <v>0</v>
      </c>
      <c r="H21" s="16">
        <v>540.98737167752711</v>
      </c>
      <c r="I21" s="16">
        <v>250</v>
      </c>
      <c r="J21" s="16">
        <v>0</v>
      </c>
      <c r="K21" s="16">
        <v>250</v>
      </c>
      <c r="L21" s="16">
        <v>0</v>
      </c>
      <c r="M21" s="16">
        <v>1000</v>
      </c>
      <c r="N21" s="16">
        <v>0</v>
      </c>
      <c r="O21" s="16">
        <v>800</v>
      </c>
      <c r="P21" s="16">
        <v>0</v>
      </c>
      <c r="Q21" s="16">
        <v>0</v>
      </c>
      <c r="R21" s="16">
        <v>0</v>
      </c>
      <c r="S21" s="16">
        <v>1000</v>
      </c>
      <c r="T21" s="16">
        <v>800</v>
      </c>
      <c r="U21" s="16">
        <v>0</v>
      </c>
      <c r="V21" s="16">
        <v>1800</v>
      </c>
      <c r="W21" s="16">
        <v>420.17854273079536</v>
      </c>
      <c r="X21" s="16">
        <v>3285.6586675585468</v>
      </c>
      <c r="Y21" s="16">
        <v>325.22535951068204</v>
      </c>
      <c r="Z21" s="15">
        <v>4031.0625698000244</v>
      </c>
    </row>
    <row r="22" spans="2:26">
      <c r="B22" s="25" t="s">
        <v>39</v>
      </c>
      <c r="C22" s="4">
        <v>2944.5239528350498</v>
      </c>
      <c r="D22" s="4">
        <v>0</v>
      </c>
      <c r="E22" s="4">
        <f t="shared" si="0"/>
        <v>2944.5239528350498</v>
      </c>
      <c r="F22" s="4">
        <v>1663.4761524804778</v>
      </c>
      <c r="G22" s="4">
        <v>0</v>
      </c>
      <c r="H22" s="4">
        <v>1663.4761524804778</v>
      </c>
      <c r="I22" s="4">
        <v>1500</v>
      </c>
      <c r="J22" s="4">
        <v>500</v>
      </c>
      <c r="K22" s="4">
        <v>2000</v>
      </c>
      <c r="L22" s="4">
        <v>4800</v>
      </c>
      <c r="M22" s="4">
        <v>2500</v>
      </c>
      <c r="N22" s="4">
        <v>0</v>
      </c>
      <c r="O22" s="4">
        <v>0</v>
      </c>
      <c r="P22" s="4">
        <v>0</v>
      </c>
      <c r="Q22" s="4">
        <v>0</v>
      </c>
      <c r="R22" s="4">
        <v>0</v>
      </c>
      <c r="S22" s="4">
        <v>2500</v>
      </c>
      <c r="T22" s="4">
        <v>0</v>
      </c>
      <c r="U22" s="4">
        <v>0</v>
      </c>
      <c r="V22" s="4">
        <v>2500</v>
      </c>
      <c r="W22" s="4">
        <v>397.52638745863931</v>
      </c>
      <c r="X22" s="4">
        <v>0</v>
      </c>
      <c r="Y22" s="4">
        <v>408.35210064776891</v>
      </c>
      <c r="Z22" s="13">
        <v>805.87848810640821</v>
      </c>
    </row>
    <row r="23" spans="2:26">
      <c r="B23" s="25" t="s">
        <v>38</v>
      </c>
      <c r="C23" s="16">
        <v>10489.669275285425</v>
      </c>
      <c r="D23" s="16">
        <v>0</v>
      </c>
      <c r="E23" s="16">
        <f t="shared" si="0"/>
        <v>10489.669275285425</v>
      </c>
      <c r="F23" s="16">
        <v>379.03292329451858</v>
      </c>
      <c r="G23" s="16">
        <v>0</v>
      </c>
      <c r="H23" s="16">
        <v>379.03292329451858</v>
      </c>
      <c r="I23" s="16">
        <v>500</v>
      </c>
      <c r="J23" s="16">
        <v>500</v>
      </c>
      <c r="K23" s="16">
        <v>1000</v>
      </c>
      <c r="L23" s="16">
        <v>0</v>
      </c>
      <c r="M23" s="16">
        <v>4500</v>
      </c>
      <c r="N23" s="16">
        <v>0</v>
      </c>
      <c r="O23" s="16">
        <v>0</v>
      </c>
      <c r="P23" s="16">
        <v>0</v>
      </c>
      <c r="Q23" s="16">
        <v>0</v>
      </c>
      <c r="R23" s="16">
        <v>0</v>
      </c>
      <c r="S23" s="16">
        <v>4500</v>
      </c>
      <c r="T23" s="16">
        <v>0</v>
      </c>
      <c r="U23" s="16">
        <v>0</v>
      </c>
      <c r="V23" s="16">
        <v>4500</v>
      </c>
      <c r="W23" s="16">
        <v>165.54546780782005</v>
      </c>
      <c r="X23" s="16">
        <v>0</v>
      </c>
      <c r="Y23" s="16">
        <v>1018.770894125446</v>
      </c>
      <c r="Z23" s="15">
        <v>1184.3163619332661</v>
      </c>
    </row>
    <row r="24" spans="2:26">
      <c r="B24" s="25" t="s">
        <v>37</v>
      </c>
      <c r="C24" s="4">
        <v>30141.425214648858</v>
      </c>
      <c r="D24" s="4">
        <v>0</v>
      </c>
      <c r="E24" s="4">
        <f t="shared" si="0"/>
        <v>30141.425214648858</v>
      </c>
      <c r="F24" s="4">
        <v>33400.495438320824</v>
      </c>
      <c r="G24" s="4">
        <v>3425.5045616815719</v>
      </c>
      <c r="H24" s="4">
        <v>36826.000000002401</v>
      </c>
      <c r="I24" s="4">
        <v>5000</v>
      </c>
      <c r="J24" s="4">
        <v>2250</v>
      </c>
      <c r="K24" s="4">
        <v>7250</v>
      </c>
      <c r="L24" s="4">
        <v>0</v>
      </c>
      <c r="M24" s="4">
        <v>28000</v>
      </c>
      <c r="N24" s="4">
        <v>0</v>
      </c>
      <c r="O24" s="4">
        <v>4800</v>
      </c>
      <c r="P24" s="4">
        <v>0</v>
      </c>
      <c r="Q24" s="4">
        <v>0</v>
      </c>
      <c r="R24" s="4">
        <v>0</v>
      </c>
      <c r="S24" s="4">
        <v>28000</v>
      </c>
      <c r="T24" s="4">
        <v>4800</v>
      </c>
      <c r="U24" s="4">
        <v>0</v>
      </c>
      <c r="V24" s="4">
        <v>32800</v>
      </c>
      <c r="W24" s="4">
        <v>4664.7746463496678</v>
      </c>
      <c r="X24" s="4">
        <v>14676.399748877047</v>
      </c>
      <c r="Y24" s="4">
        <v>4677.8850745286227</v>
      </c>
      <c r="Z24" s="13">
        <v>24019.059469755335</v>
      </c>
    </row>
    <row r="25" spans="2:26">
      <c r="B25" s="25" t="s">
        <v>36</v>
      </c>
      <c r="C25" s="16">
        <v>7904.5611109384172</v>
      </c>
      <c r="D25" s="16">
        <v>0</v>
      </c>
      <c r="E25" s="16">
        <f t="shared" si="0"/>
        <v>7904.5611109384172</v>
      </c>
      <c r="F25" s="16">
        <v>304.34576641311565</v>
      </c>
      <c r="G25" s="16">
        <v>0</v>
      </c>
      <c r="H25" s="16">
        <v>304.34576641311565</v>
      </c>
      <c r="I25" s="16">
        <v>250</v>
      </c>
      <c r="J25" s="16">
        <v>250</v>
      </c>
      <c r="K25" s="16">
        <v>500</v>
      </c>
      <c r="L25" s="16">
        <v>1600</v>
      </c>
      <c r="M25" s="16">
        <v>1000</v>
      </c>
      <c r="N25" s="16">
        <v>0</v>
      </c>
      <c r="O25" s="16">
        <v>0</v>
      </c>
      <c r="P25" s="16">
        <v>0</v>
      </c>
      <c r="Q25" s="16">
        <v>0</v>
      </c>
      <c r="R25" s="16">
        <v>0</v>
      </c>
      <c r="S25" s="16">
        <v>1000</v>
      </c>
      <c r="T25" s="16">
        <v>0</v>
      </c>
      <c r="U25" s="16">
        <v>0</v>
      </c>
      <c r="V25" s="16">
        <v>1000</v>
      </c>
      <c r="W25" s="16">
        <v>370.77422692582104</v>
      </c>
      <c r="X25" s="16">
        <v>0</v>
      </c>
      <c r="Y25" s="16">
        <v>1230.5516478401407</v>
      </c>
      <c r="Z25" s="15">
        <v>1601.3258747659618</v>
      </c>
    </row>
    <row r="26" spans="2:26">
      <c r="B26" s="25" t="s">
        <v>35</v>
      </c>
      <c r="C26" s="4">
        <v>398.50667327454391</v>
      </c>
      <c r="D26" s="4">
        <v>0</v>
      </c>
      <c r="E26" s="4">
        <f t="shared" si="0"/>
        <v>398.50667327454391</v>
      </c>
      <c r="F26" s="4">
        <v>160.45448758497619</v>
      </c>
      <c r="G26" s="4">
        <v>0</v>
      </c>
      <c r="H26" s="4">
        <v>160.45448758497619</v>
      </c>
      <c r="I26" s="4">
        <v>0</v>
      </c>
      <c r="J26" s="4">
        <v>250</v>
      </c>
      <c r="K26" s="4">
        <v>250</v>
      </c>
      <c r="L26" s="4">
        <v>0</v>
      </c>
      <c r="M26" s="4">
        <v>500</v>
      </c>
      <c r="N26" s="4">
        <v>0</v>
      </c>
      <c r="O26" s="4">
        <v>0</v>
      </c>
      <c r="P26" s="4">
        <v>0</v>
      </c>
      <c r="Q26" s="4">
        <v>0</v>
      </c>
      <c r="R26" s="4">
        <v>0</v>
      </c>
      <c r="S26" s="4">
        <v>500</v>
      </c>
      <c r="T26" s="4">
        <v>0</v>
      </c>
      <c r="U26" s="4">
        <v>0</v>
      </c>
      <c r="V26" s="4">
        <v>500</v>
      </c>
      <c r="W26" s="4">
        <v>193.48014814855787</v>
      </c>
      <c r="X26" s="4">
        <v>0</v>
      </c>
      <c r="Y26" s="4">
        <v>1240.9062634895045</v>
      </c>
      <c r="Z26" s="13">
        <v>1434.3864116380623</v>
      </c>
    </row>
    <row r="27" spans="2:26">
      <c r="B27" s="25" t="s">
        <v>34</v>
      </c>
      <c r="C27" s="16">
        <v>7354.721733639406</v>
      </c>
      <c r="D27" s="16">
        <v>0</v>
      </c>
      <c r="E27" s="16">
        <f t="shared" si="0"/>
        <v>7354.721733639406</v>
      </c>
      <c r="F27" s="16">
        <v>222.66932226106408</v>
      </c>
      <c r="G27" s="16">
        <v>0</v>
      </c>
      <c r="H27" s="16">
        <v>222.66932226106408</v>
      </c>
      <c r="I27" s="16">
        <v>500</v>
      </c>
      <c r="J27" s="16">
        <v>250</v>
      </c>
      <c r="K27" s="16">
        <v>750</v>
      </c>
      <c r="L27" s="16">
        <v>0</v>
      </c>
      <c r="M27" s="16">
        <v>1000</v>
      </c>
      <c r="N27" s="16">
        <v>0</v>
      </c>
      <c r="O27" s="16">
        <v>0</v>
      </c>
      <c r="P27" s="16">
        <v>0</v>
      </c>
      <c r="Q27" s="16">
        <v>0</v>
      </c>
      <c r="R27" s="16">
        <v>0</v>
      </c>
      <c r="S27" s="16">
        <v>1000</v>
      </c>
      <c r="T27" s="16">
        <v>0</v>
      </c>
      <c r="U27" s="16">
        <v>0</v>
      </c>
      <c r="V27" s="16">
        <v>1000</v>
      </c>
      <c r="W27" s="16">
        <v>1625.7557977505749</v>
      </c>
      <c r="X27" s="16">
        <v>0</v>
      </c>
      <c r="Y27" s="16">
        <v>0</v>
      </c>
      <c r="Z27" s="15">
        <v>1625.7557977505749</v>
      </c>
    </row>
    <row r="28" spans="2:26">
      <c r="B28" s="25" t="s">
        <v>32</v>
      </c>
      <c r="C28" s="4">
        <v>355.17372563611326</v>
      </c>
      <c r="D28" s="4">
        <v>0</v>
      </c>
      <c r="E28" s="4">
        <f t="shared" si="0"/>
        <v>355.17372563611326</v>
      </c>
      <c r="F28" s="4">
        <v>318.03916725475028</v>
      </c>
      <c r="G28" s="4">
        <v>0</v>
      </c>
      <c r="H28" s="4">
        <v>318.03916725475028</v>
      </c>
      <c r="I28" s="4">
        <v>0</v>
      </c>
      <c r="J28" s="4">
        <v>0</v>
      </c>
      <c r="K28" s="4">
        <v>0</v>
      </c>
      <c r="L28" s="4">
        <v>0</v>
      </c>
      <c r="M28" s="4">
        <v>0</v>
      </c>
      <c r="N28" s="4">
        <v>0</v>
      </c>
      <c r="O28" s="4">
        <v>0</v>
      </c>
      <c r="P28" s="4">
        <v>0</v>
      </c>
      <c r="Q28" s="4">
        <v>0</v>
      </c>
      <c r="R28" s="4">
        <v>0</v>
      </c>
      <c r="S28" s="4">
        <v>0</v>
      </c>
      <c r="T28" s="4">
        <v>0</v>
      </c>
      <c r="U28" s="4">
        <v>0</v>
      </c>
      <c r="V28" s="4">
        <v>0</v>
      </c>
      <c r="W28" s="4">
        <v>223.39598502110979</v>
      </c>
      <c r="X28" s="4">
        <v>2406.1847904727224</v>
      </c>
      <c r="Y28" s="4">
        <v>0</v>
      </c>
      <c r="Z28" s="13">
        <v>2629.5807754938323</v>
      </c>
    </row>
    <row r="29" spans="2:26">
      <c r="B29" s="25" t="s">
        <v>31</v>
      </c>
      <c r="C29" s="16">
        <v>285.67444465104609</v>
      </c>
      <c r="D29" s="16">
        <v>0</v>
      </c>
      <c r="E29" s="16">
        <f t="shared" si="0"/>
        <v>285.67444465104609</v>
      </c>
      <c r="F29" s="16">
        <v>241.56383981204749</v>
      </c>
      <c r="G29" s="16">
        <v>0</v>
      </c>
      <c r="H29" s="16">
        <v>241.56383981204749</v>
      </c>
      <c r="I29" s="16">
        <v>0</v>
      </c>
      <c r="J29" s="16">
        <v>0</v>
      </c>
      <c r="K29" s="16">
        <v>0</v>
      </c>
      <c r="L29" s="16">
        <v>0</v>
      </c>
      <c r="M29" s="16">
        <v>500</v>
      </c>
      <c r="N29" s="16">
        <v>0</v>
      </c>
      <c r="O29" s="16">
        <v>0</v>
      </c>
      <c r="P29" s="16">
        <v>0</v>
      </c>
      <c r="Q29" s="16">
        <v>0</v>
      </c>
      <c r="R29" s="16">
        <v>0</v>
      </c>
      <c r="S29" s="16">
        <v>500</v>
      </c>
      <c r="T29" s="16">
        <v>0</v>
      </c>
      <c r="U29" s="16">
        <v>0</v>
      </c>
      <c r="V29" s="16">
        <v>500</v>
      </c>
      <c r="W29" s="16">
        <v>0</v>
      </c>
      <c r="X29" s="16">
        <v>1245.9292885857672</v>
      </c>
      <c r="Y29" s="16">
        <v>0</v>
      </c>
      <c r="Z29" s="15">
        <v>1245.9292885857672</v>
      </c>
    </row>
    <row r="30" spans="2:26">
      <c r="B30" s="25" t="s">
        <v>33</v>
      </c>
      <c r="C30" s="4">
        <v>4784.5454821386038</v>
      </c>
      <c r="D30" s="4">
        <v>0</v>
      </c>
      <c r="E30" s="4">
        <f t="shared" si="0"/>
        <v>4784.5454821386038</v>
      </c>
      <c r="F30" s="4">
        <v>63.762713207075528</v>
      </c>
      <c r="G30" s="4">
        <v>0</v>
      </c>
      <c r="H30" s="4">
        <v>63.762713207075528</v>
      </c>
      <c r="I30" s="4">
        <v>0</v>
      </c>
      <c r="J30" s="4">
        <v>0</v>
      </c>
      <c r="K30" s="4">
        <v>0</v>
      </c>
      <c r="L30" s="4">
        <v>0</v>
      </c>
      <c r="M30" s="4">
        <v>500</v>
      </c>
      <c r="N30" s="4">
        <v>0</v>
      </c>
      <c r="O30" s="4">
        <v>0</v>
      </c>
      <c r="P30" s="4">
        <v>0</v>
      </c>
      <c r="Q30" s="4">
        <v>0</v>
      </c>
      <c r="R30" s="4">
        <v>0</v>
      </c>
      <c r="S30" s="4">
        <v>500</v>
      </c>
      <c r="T30" s="4">
        <v>0</v>
      </c>
      <c r="U30" s="4">
        <v>0</v>
      </c>
      <c r="V30" s="4">
        <v>500</v>
      </c>
      <c r="W30" s="4">
        <v>0</v>
      </c>
      <c r="X30" s="4">
        <v>0</v>
      </c>
      <c r="Y30" s="4">
        <v>0</v>
      </c>
      <c r="Z30" s="13">
        <v>0</v>
      </c>
    </row>
    <row r="31" spans="2:26">
      <c r="B31" s="25" t="s">
        <v>29</v>
      </c>
      <c r="C31" s="16">
        <v>11311.99688411601</v>
      </c>
      <c r="D31" s="16">
        <v>6996.2311505616817</v>
      </c>
      <c r="E31" s="16">
        <f t="shared" si="0"/>
        <v>18308.22803467769</v>
      </c>
      <c r="F31" s="16">
        <v>10786.500360476915</v>
      </c>
      <c r="G31" s="16">
        <v>0</v>
      </c>
      <c r="H31" s="16">
        <v>10786.500360476915</v>
      </c>
      <c r="I31" s="16">
        <v>750</v>
      </c>
      <c r="J31" s="16">
        <v>3250</v>
      </c>
      <c r="K31" s="16">
        <v>4000</v>
      </c>
      <c r="L31" s="16">
        <v>1600</v>
      </c>
      <c r="M31" s="16">
        <v>11000</v>
      </c>
      <c r="N31" s="16">
        <v>0</v>
      </c>
      <c r="O31" s="16">
        <v>800</v>
      </c>
      <c r="P31" s="16">
        <v>0</v>
      </c>
      <c r="Q31" s="16">
        <v>0</v>
      </c>
      <c r="R31" s="16">
        <v>0</v>
      </c>
      <c r="S31" s="16">
        <v>11000</v>
      </c>
      <c r="T31" s="16">
        <v>800</v>
      </c>
      <c r="U31" s="16">
        <v>0</v>
      </c>
      <c r="V31" s="16">
        <v>11800</v>
      </c>
      <c r="W31" s="16">
        <v>71.217354857900006</v>
      </c>
      <c r="X31" s="16">
        <v>0</v>
      </c>
      <c r="Y31" s="16">
        <v>0</v>
      </c>
      <c r="Z31" s="15">
        <v>71.217354857900006</v>
      </c>
    </row>
    <row r="32" spans="2:26">
      <c r="B32" s="25" t="s">
        <v>28</v>
      </c>
      <c r="C32" s="4">
        <v>7943.6754844268717</v>
      </c>
      <c r="D32" s="4">
        <v>370.1153532290212</v>
      </c>
      <c r="E32" s="4">
        <f t="shared" si="0"/>
        <v>8313.7908376558935</v>
      </c>
      <c r="F32" s="4">
        <v>240</v>
      </c>
      <c r="G32" s="4">
        <v>0</v>
      </c>
      <c r="H32" s="4">
        <v>240</v>
      </c>
      <c r="I32" s="4">
        <v>0</v>
      </c>
      <c r="J32" s="4">
        <v>0</v>
      </c>
      <c r="K32" s="4">
        <v>0</v>
      </c>
      <c r="L32" s="4">
        <v>0</v>
      </c>
      <c r="M32" s="4">
        <v>500</v>
      </c>
      <c r="N32" s="4">
        <v>0</v>
      </c>
      <c r="O32" s="4">
        <v>0</v>
      </c>
      <c r="P32" s="4">
        <v>0</v>
      </c>
      <c r="Q32" s="4">
        <v>0</v>
      </c>
      <c r="R32" s="4">
        <v>0</v>
      </c>
      <c r="S32" s="4">
        <v>500</v>
      </c>
      <c r="T32" s="4">
        <v>0</v>
      </c>
      <c r="U32" s="4">
        <v>0</v>
      </c>
      <c r="V32" s="4">
        <v>500</v>
      </c>
      <c r="W32" s="4">
        <v>20501.627916521673</v>
      </c>
      <c r="X32" s="4">
        <v>30943.092470118547</v>
      </c>
      <c r="Y32" s="4">
        <v>9214.7799083290884</v>
      </c>
      <c r="Z32" s="13">
        <v>60659.500294969308</v>
      </c>
    </row>
    <row r="33" spans="1:26">
      <c r="B33" s="25" t="s">
        <v>30</v>
      </c>
      <c r="C33" s="16">
        <v>36760.351648446056</v>
      </c>
      <c r="D33" s="16">
        <v>0</v>
      </c>
      <c r="E33" s="16">
        <f t="shared" si="0"/>
        <v>36760.351648446056</v>
      </c>
      <c r="F33" s="16">
        <v>3903.5000000000468</v>
      </c>
      <c r="G33" s="16">
        <v>0</v>
      </c>
      <c r="H33" s="16">
        <v>3903.5000000000468</v>
      </c>
      <c r="I33" s="16">
        <v>4500</v>
      </c>
      <c r="J33" s="16">
        <v>1250</v>
      </c>
      <c r="K33" s="16">
        <v>5750</v>
      </c>
      <c r="L33" s="16">
        <v>4800</v>
      </c>
      <c r="M33" s="16">
        <v>2000</v>
      </c>
      <c r="N33" s="16">
        <v>0</v>
      </c>
      <c r="O33" s="16">
        <v>2400</v>
      </c>
      <c r="P33" s="16">
        <v>0</v>
      </c>
      <c r="Q33" s="16">
        <v>4000</v>
      </c>
      <c r="R33" s="16">
        <v>0</v>
      </c>
      <c r="S33" s="16">
        <v>2000</v>
      </c>
      <c r="T33" s="16">
        <v>2400</v>
      </c>
      <c r="U33" s="16">
        <v>4000</v>
      </c>
      <c r="V33" s="16">
        <v>8400</v>
      </c>
      <c r="W33" s="16">
        <v>1703.7534540696695</v>
      </c>
      <c r="X33" s="16">
        <v>0</v>
      </c>
      <c r="Y33" s="16">
        <v>2502.6453275143276</v>
      </c>
      <c r="Z33" s="15">
        <v>4206.3987815839973</v>
      </c>
    </row>
    <row r="34" spans="1:26">
      <c r="B34" s="25" t="s">
        <v>27</v>
      </c>
      <c r="C34" s="4">
        <v>8937.1729019483682</v>
      </c>
      <c r="D34" s="4">
        <v>0</v>
      </c>
      <c r="E34" s="4">
        <f t="shared" si="0"/>
        <v>8937.1729019483682</v>
      </c>
      <c r="F34" s="4">
        <v>2469.1439393937817</v>
      </c>
      <c r="G34" s="4">
        <v>757.85606060605585</v>
      </c>
      <c r="H34" s="4">
        <v>3226.9999999998377</v>
      </c>
      <c r="I34" s="4">
        <v>750</v>
      </c>
      <c r="J34" s="4">
        <v>250</v>
      </c>
      <c r="K34" s="4">
        <v>1000</v>
      </c>
      <c r="L34" s="4">
        <v>0</v>
      </c>
      <c r="M34" s="4">
        <v>3000</v>
      </c>
      <c r="N34" s="4">
        <v>0</v>
      </c>
      <c r="O34" s="4">
        <v>0</v>
      </c>
      <c r="P34" s="4">
        <v>0</v>
      </c>
      <c r="Q34" s="4">
        <v>0</v>
      </c>
      <c r="R34" s="4">
        <v>0</v>
      </c>
      <c r="S34" s="4">
        <v>3000</v>
      </c>
      <c r="T34" s="4">
        <v>0</v>
      </c>
      <c r="U34" s="4">
        <v>0</v>
      </c>
      <c r="V34" s="4">
        <v>3000</v>
      </c>
      <c r="W34" s="4">
        <v>2982.5344701557683</v>
      </c>
      <c r="X34" s="4">
        <v>2420.7962032408132</v>
      </c>
      <c r="Y34" s="4">
        <v>5073.4771045178695</v>
      </c>
      <c r="Z34" s="13">
        <v>10476.807777914451</v>
      </c>
    </row>
    <row r="35" spans="1:26">
      <c r="B35" s="25" t="s">
        <v>26</v>
      </c>
      <c r="C35" s="16">
        <v>5158.842695698454</v>
      </c>
      <c r="D35" s="16">
        <v>0</v>
      </c>
      <c r="E35" s="16">
        <f t="shared" si="0"/>
        <v>5158.842695698454</v>
      </c>
      <c r="F35" s="16">
        <v>4101.9999999999327</v>
      </c>
      <c r="G35" s="16">
        <v>0</v>
      </c>
      <c r="H35" s="16">
        <v>4101.9999999999327</v>
      </c>
      <c r="I35" s="16">
        <v>1750</v>
      </c>
      <c r="J35" s="16">
        <v>250</v>
      </c>
      <c r="K35" s="16">
        <v>2000</v>
      </c>
      <c r="L35" s="16">
        <v>3200</v>
      </c>
      <c r="M35" s="16">
        <v>3000</v>
      </c>
      <c r="N35" s="16">
        <v>0</v>
      </c>
      <c r="O35" s="16">
        <v>800</v>
      </c>
      <c r="P35" s="16">
        <v>0</v>
      </c>
      <c r="Q35" s="16">
        <v>2400</v>
      </c>
      <c r="R35" s="16">
        <v>0</v>
      </c>
      <c r="S35" s="16">
        <v>3000</v>
      </c>
      <c r="T35" s="16">
        <v>800</v>
      </c>
      <c r="U35" s="16">
        <v>2400</v>
      </c>
      <c r="V35" s="16">
        <v>6200</v>
      </c>
      <c r="W35" s="16">
        <v>4213.2086472262981</v>
      </c>
      <c r="X35" s="16">
        <v>5597.301309188816</v>
      </c>
      <c r="Y35" s="16">
        <v>1079.2529889625498</v>
      </c>
      <c r="Z35" s="15">
        <v>10889.762945377663</v>
      </c>
    </row>
    <row r="36" spans="1:26">
      <c r="B36" s="25" t="s">
        <v>25</v>
      </c>
      <c r="C36" s="4">
        <v>1214.7011692590686</v>
      </c>
      <c r="D36" s="4">
        <v>0</v>
      </c>
      <c r="E36" s="4">
        <f t="shared" si="0"/>
        <v>1214.7011692590686</v>
      </c>
      <c r="F36" s="4">
        <v>642.51269773391562</v>
      </c>
      <c r="G36" s="4">
        <v>0</v>
      </c>
      <c r="H36" s="4">
        <v>642.51269773391562</v>
      </c>
      <c r="I36" s="4">
        <v>250</v>
      </c>
      <c r="J36" s="4">
        <v>0</v>
      </c>
      <c r="K36" s="4">
        <v>250</v>
      </c>
      <c r="L36" s="4">
        <v>0</v>
      </c>
      <c r="M36" s="4">
        <v>1000</v>
      </c>
      <c r="N36" s="4">
        <v>0</v>
      </c>
      <c r="O36" s="4">
        <v>0</v>
      </c>
      <c r="P36" s="4">
        <v>0</v>
      </c>
      <c r="Q36" s="4">
        <v>3200</v>
      </c>
      <c r="R36" s="4">
        <v>0</v>
      </c>
      <c r="S36" s="4">
        <v>1000</v>
      </c>
      <c r="T36" s="4">
        <v>0</v>
      </c>
      <c r="U36" s="4">
        <v>3200</v>
      </c>
      <c r="V36" s="4">
        <v>4200</v>
      </c>
      <c r="W36" s="4">
        <v>2471.2714397882164</v>
      </c>
      <c r="X36" s="4">
        <v>806.73387574833328</v>
      </c>
      <c r="Y36" s="4">
        <v>1051.6990182292855</v>
      </c>
      <c r="Z36" s="13">
        <v>4329.7043337658351</v>
      </c>
    </row>
    <row r="37" spans="1:26">
      <c r="B37" s="25" t="s">
        <v>24</v>
      </c>
      <c r="C37" s="16">
        <v>23423.094439093271</v>
      </c>
      <c r="D37" s="16">
        <v>455.83294638913094</v>
      </c>
      <c r="E37" s="16">
        <f t="shared" si="0"/>
        <v>23878.927385482402</v>
      </c>
      <c r="F37" s="16">
        <v>1311.99999999999</v>
      </c>
      <c r="G37" s="16">
        <v>0</v>
      </c>
      <c r="H37" s="16">
        <v>1311.99999999999</v>
      </c>
      <c r="I37" s="16">
        <v>3000</v>
      </c>
      <c r="J37" s="16">
        <v>1000</v>
      </c>
      <c r="K37" s="16">
        <v>4000</v>
      </c>
      <c r="L37" s="16">
        <v>6400</v>
      </c>
      <c r="M37" s="16">
        <v>500</v>
      </c>
      <c r="N37" s="16">
        <v>0</v>
      </c>
      <c r="O37" s="16">
        <v>0</v>
      </c>
      <c r="P37" s="16">
        <v>0</v>
      </c>
      <c r="Q37" s="16">
        <v>0</v>
      </c>
      <c r="R37" s="16">
        <v>0</v>
      </c>
      <c r="S37" s="16">
        <v>500</v>
      </c>
      <c r="T37" s="16">
        <v>0</v>
      </c>
      <c r="U37" s="16">
        <v>0</v>
      </c>
      <c r="V37" s="16">
        <v>500</v>
      </c>
      <c r="W37" s="16">
        <v>7172.284441413527</v>
      </c>
      <c r="X37" s="16">
        <v>14233.274319148999</v>
      </c>
      <c r="Y37" s="16">
        <v>0</v>
      </c>
      <c r="Z37" s="15">
        <v>21405.558760562526</v>
      </c>
    </row>
    <row r="38" spans="1:26">
      <c r="B38" s="25" t="s">
        <v>23</v>
      </c>
      <c r="C38" s="4">
        <v>270.88463786310257</v>
      </c>
      <c r="D38" s="4">
        <v>0</v>
      </c>
      <c r="E38" s="4">
        <f t="shared" si="0"/>
        <v>270.88463786310257</v>
      </c>
      <c r="F38" s="4">
        <v>1024.7348301372965</v>
      </c>
      <c r="G38" s="4">
        <v>0</v>
      </c>
      <c r="H38" s="4">
        <v>1024.7348301372965</v>
      </c>
      <c r="I38" s="4">
        <v>250</v>
      </c>
      <c r="J38" s="4">
        <v>0</v>
      </c>
      <c r="K38" s="4">
        <v>250</v>
      </c>
      <c r="L38" s="4">
        <v>1600</v>
      </c>
      <c r="M38" s="4">
        <v>500</v>
      </c>
      <c r="N38" s="4">
        <v>0</v>
      </c>
      <c r="O38" s="4">
        <v>0</v>
      </c>
      <c r="P38" s="4">
        <v>0</v>
      </c>
      <c r="Q38" s="4">
        <v>0</v>
      </c>
      <c r="R38" s="4">
        <v>0</v>
      </c>
      <c r="S38" s="4">
        <v>500</v>
      </c>
      <c r="T38" s="4">
        <v>0</v>
      </c>
      <c r="U38" s="4">
        <v>0</v>
      </c>
      <c r="V38" s="4">
        <v>500</v>
      </c>
      <c r="W38" s="4">
        <v>1687.6267011555462</v>
      </c>
      <c r="X38" s="4">
        <v>0</v>
      </c>
      <c r="Y38" s="4">
        <v>342.23266186741262</v>
      </c>
      <c r="Z38" s="13">
        <v>2029.8593630229589</v>
      </c>
    </row>
    <row r="39" spans="1:26" ht="15.75" thickBot="1">
      <c r="B39" s="25" t="s">
        <v>22</v>
      </c>
      <c r="C39" s="16">
        <v>2478.3191135311336</v>
      </c>
      <c r="D39" s="16">
        <v>0</v>
      </c>
      <c r="E39" s="16">
        <f t="shared" si="0"/>
        <v>2478.3191135311336</v>
      </c>
      <c r="F39" s="16">
        <v>861.97748046829076</v>
      </c>
      <c r="G39" s="16">
        <v>0</v>
      </c>
      <c r="H39" s="16">
        <v>861.97748046829076</v>
      </c>
      <c r="I39" s="16">
        <v>750</v>
      </c>
      <c r="J39" s="16">
        <v>250</v>
      </c>
      <c r="K39" s="16">
        <v>1000</v>
      </c>
      <c r="L39" s="16">
        <v>3200</v>
      </c>
      <c r="M39" s="16">
        <v>1000</v>
      </c>
      <c r="N39" s="16">
        <v>0</v>
      </c>
      <c r="O39" s="16">
        <v>0</v>
      </c>
      <c r="P39" s="16">
        <v>0</v>
      </c>
      <c r="Q39" s="16">
        <v>0</v>
      </c>
      <c r="R39" s="16">
        <v>0</v>
      </c>
      <c r="S39" s="16">
        <v>1000</v>
      </c>
      <c r="T39" s="16">
        <v>0</v>
      </c>
      <c r="U39" s="16">
        <v>0</v>
      </c>
      <c r="V39" s="16">
        <v>1000</v>
      </c>
      <c r="W39" s="16">
        <v>1591.1423695578819</v>
      </c>
      <c r="X39" s="16">
        <v>0</v>
      </c>
      <c r="Y39" s="70">
        <v>685.62716071541627</v>
      </c>
      <c r="Z39" s="15">
        <v>2276.7695302732982</v>
      </c>
    </row>
    <row r="40" spans="1:26" ht="15.75" thickBot="1">
      <c r="B40" s="59" t="s">
        <v>300</v>
      </c>
      <c r="C40" s="55">
        <f>SUM(C6:C39)</f>
        <v>507089.06027009891</v>
      </c>
      <c r="D40" s="36">
        <f t="shared" ref="D40:F40" si="1">SUM(D6:D39)</f>
        <v>76249.478724517452</v>
      </c>
      <c r="E40" s="36">
        <f t="shared" si="1"/>
        <v>583338.53899461636</v>
      </c>
      <c r="F40" s="36">
        <f t="shared" si="1"/>
        <v>228577.40622374677</v>
      </c>
      <c r="G40" s="36">
        <f t="shared" ref="G40:Z40" si="2">SUM(G6:G39)</f>
        <v>12229.693062805809</v>
      </c>
      <c r="H40" s="36">
        <f t="shared" si="2"/>
        <v>240807.09928655255</v>
      </c>
      <c r="I40" s="36">
        <f t="shared" si="2"/>
        <v>50250</v>
      </c>
      <c r="J40" s="36">
        <f t="shared" si="2"/>
        <v>22250</v>
      </c>
      <c r="K40" s="36">
        <f t="shared" si="2"/>
        <v>72500</v>
      </c>
      <c r="L40" s="36">
        <f t="shared" si="2"/>
        <v>118400</v>
      </c>
      <c r="M40" s="36">
        <f t="shared" si="2"/>
        <v>169000</v>
      </c>
      <c r="N40" s="36">
        <f t="shared" si="2"/>
        <v>1000</v>
      </c>
      <c r="O40" s="36">
        <f t="shared" si="2"/>
        <v>26400</v>
      </c>
      <c r="P40" s="36">
        <f t="shared" si="2"/>
        <v>0</v>
      </c>
      <c r="Q40" s="36">
        <f t="shared" si="2"/>
        <v>22400</v>
      </c>
      <c r="R40" s="36">
        <f t="shared" si="2"/>
        <v>0</v>
      </c>
      <c r="S40" s="36">
        <f t="shared" si="2"/>
        <v>170000</v>
      </c>
      <c r="T40" s="36">
        <f t="shared" si="2"/>
        <v>26400</v>
      </c>
      <c r="U40" s="36">
        <f t="shared" si="2"/>
        <v>22400</v>
      </c>
      <c r="V40" s="36">
        <f t="shared" si="2"/>
        <v>218800</v>
      </c>
      <c r="W40" s="36">
        <f t="shared" si="2"/>
        <v>90260.552743413093</v>
      </c>
      <c r="X40" s="36">
        <f t="shared" si="2"/>
        <v>140453.95711190504</v>
      </c>
      <c r="Y40" s="36">
        <f t="shared" si="2"/>
        <v>85506.385849588405</v>
      </c>
      <c r="Z40" s="37">
        <f t="shared" si="2"/>
        <v>316220.89570490655</v>
      </c>
    </row>
    <row r="41" spans="1:26" s="115" customFormat="1" ht="15.75" thickBot="1">
      <c r="B41" s="59" t="s">
        <v>61</v>
      </c>
      <c r="C41" s="193">
        <f>C30+C19</f>
        <v>57863.855357605484</v>
      </c>
      <c r="D41" s="191">
        <f t="shared" ref="D41:Z41" si="3">D30+D19</f>
        <v>30416.816925846622</v>
      </c>
      <c r="E41" s="191">
        <f t="shared" si="3"/>
        <v>88280.672283452121</v>
      </c>
      <c r="F41" s="191">
        <f t="shared" si="3"/>
        <v>11123.058204425541</v>
      </c>
      <c r="G41" s="191">
        <f t="shared" si="3"/>
        <v>0</v>
      </c>
      <c r="H41" s="191">
        <f t="shared" si="3"/>
        <v>11123.058204425541</v>
      </c>
      <c r="I41" s="191">
        <f t="shared" si="3"/>
        <v>4000</v>
      </c>
      <c r="J41" s="191">
        <f t="shared" si="3"/>
        <v>2500</v>
      </c>
      <c r="K41" s="191">
        <f t="shared" si="3"/>
        <v>6500</v>
      </c>
      <c r="L41" s="191">
        <f t="shared" si="3"/>
        <v>17600</v>
      </c>
      <c r="M41" s="191">
        <f t="shared" si="3"/>
        <v>25000</v>
      </c>
      <c r="N41" s="191">
        <f t="shared" si="3"/>
        <v>1000</v>
      </c>
      <c r="O41" s="191">
        <f t="shared" si="3"/>
        <v>800</v>
      </c>
      <c r="P41" s="191">
        <f t="shared" si="3"/>
        <v>0</v>
      </c>
      <c r="Q41" s="191">
        <f t="shared" si="3"/>
        <v>0</v>
      </c>
      <c r="R41" s="191">
        <f t="shared" si="3"/>
        <v>0</v>
      </c>
      <c r="S41" s="191">
        <f t="shared" si="3"/>
        <v>26000</v>
      </c>
      <c r="T41" s="191">
        <f t="shared" si="3"/>
        <v>800</v>
      </c>
      <c r="U41" s="191">
        <f t="shared" si="3"/>
        <v>0</v>
      </c>
      <c r="V41" s="191">
        <f t="shared" si="3"/>
        <v>26800</v>
      </c>
      <c r="W41" s="191">
        <f t="shared" si="3"/>
        <v>919.291744593153</v>
      </c>
      <c r="X41" s="191">
        <f t="shared" si="3"/>
        <v>3900.9577897497466</v>
      </c>
      <c r="Y41" s="191">
        <f t="shared" si="3"/>
        <v>4948.056485037634</v>
      </c>
      <c r="Z41" s="192">
        <f t="shared" si="3"/>
        <v>9768.3060193805104</v>
      </c>
    </row>
    <row r="42" spans="1:26">
      <c r="B42" s="25" t="s">
        <v>107</v>
      </c>
      <c r="C42" s="33"/>
      <c r="D42" s="33"/>
      <c r="E42" s="33"/>
      <c r="F42" s="33">
        <v>10466.666666666666</v>
      </c>
      <c r="G42" s="33">
        <v>24400</v>
      </c>
      <c r="H42" s="33">
        <v>34866.666666666664</v>
      </c>
      <c r="I42" s="33"/>
      <c r="J42" s="33"/>
      <c r="K42" s="33"/>
      <c r="L42" s="33"/>
      <c r="M42" s="33"/>
      <c r="N42" s="33"/>
      <c r="O42" s="33"/>
      <c r="P42" s="33"/>
      <c r="Q42" s="33"/>
      <c r="R42" s="33"/>
      <c r="S42" s="33"/>
      <c r="T42" s="33"/>
      <c r="U42" s="33"/>
      <c r="V42" s="33"/>
      <c r="W42" s="33"/>
      <c r="X42" s="33"/>
      <c r="Y42" s="33"/>
      <c r="Z42" s="195"/>
    </row>
    <row r="43" spans="1:26">
      <c r="B43" s="25" t="s">
        <v>124</v>
      </c>
      <c r="C43" s="32"/>
      <c r="D43" s="32"/>
      <c r="E43" s="32"/>
      <c r="F43" s="32">
        <v>5000</v>
      </c>
      <c r="G43" s="32">
        <v>11733.333333333332</v>
      </c>
      <c r="H43" s="32">
        <v>16733.333333333332</v>
      </c>
      <c r="I43" s="32"/>
      <c r="J43" s="32"/>
      <c r="K43" s="32"/>
      <c r="L43" s="32"/>
      <c r="M43" s="32"/>
      <c r="N43" s="32"/>
      <c r="O43" s="32"/>
      <c r="P43" s="32"/>
      <c r="Q43" s="32"/>
      <c r="R43" s="32"/>
      <c r="S43" s="32"/>
      <c r="T43" s="32"/>
      <c r="U43" s="32"/>
      <c r="V43" s="32"/>
      <c r="W43" s="32"/>
      <c r="X43" s="32"/>
      <c r="Y43" s="32"/>
      <c r="Z43" s="13"/>
    </row>
    <row r="44" spans="1:26">
      <c r="B44" s="25" t="s">
        <v>126</v>
      </c>
      <c r="C44" s="33"/>
      <c r="D44" s="33"/>
      <c r="E44" s="33"/>
      <c r="F44" s="33">
        <v>5533.333333333333</v>
      </c>
      <c r="G44" s="33">
        <v>12866.666666666666</v>
      </c>
      <c r="H44" s="33">
        <v>18400</v>
      </c>
      <c r="I44" s="33"/>
      <c r="J44" s="33"/>
      <c r="K44" s="33"/>
      <c r="L44" s="33"/>
      <c r="M44" s="33"/>
      <c r="N44" s="33"/>
      <c r="O44" s="33"/>
      <c r="P44" s="33"/>
      <c r="Q44" s="33"/>
      <c r="R44" s="33"/>
      <c r="S44" s="33"/>
      <c r="T44" s="33"/>
      <c r="U44" s="33"/>
      <c r="V44" s="33"/>
      <c r="W44" s="33"/>
      <c r="X44" s="33"/>
      <c r="Y44" s="33"/>
      <c r="Z44" s="15"/>
    </row>
    <row r="45" spans="1:26">
      <c r="B45" s="25" t="s">
        <v>129</v>
      </c>
      <c r="C45" s="32"/>
      <c r="D45" s="32"/>
      <c r="E45" s="32"/>
      <c r="F45" s="32">
        <v>533.33333333333326</v>
      </c>
      <c r="G45" s="32">
        <v>1266.6666666666665</v>
      </c>
      <c r="H45" s="32">
        <v>1799.9999999999998</v>
      </c>
      <c r="I45" s="32"/>
      <c r="J45" s="32"/>
      <c r="K45" s="32"/>
      <c r="L45" s="32"/>
      <c r="M45" s="32"/>
      <c r="N45" s="32"/>
      <c r="O45" s="32"/>
      <c r="P45" s="32"/>
      <c r="Q45" s="32"/>
      <c r="R45" s="32"/>
      <c r="S45" s="32"/>
      <c r="T45" s="32"/>
      <c r="U45" s="32"/>
      <c r="V45" s="32"/>
      <c r="W45" s="32"/>
      <c r="X45" s="32"/>
      <c r="Y45" s="32"/>
      <c r="Z45" s="13"/>
    </row>
    <row r="46" spans="1:26" ht="15.75" thickBot="1">
      <c r="B46" s="25" t="s">
        <v>146</v>
      </c>
      <c r="C46" s="33"/>
      <c r="D46" s="33"/>
      <c r="E46" s="33"/>
      <c r="F46" s="33">
        <v>1733.3333333333333</v>
      </c>
      <c r="G46" s="33">
        <v>4066.6666666666665</v>
      </c>
      <c r="H46" s="33">
        <v>5800</v>
      </c>
      <c r="I46" s="33"/>
      <c r="J46" s="33"/>
      <c r="K46" s="33"/>
      <c r="L46" s="33"/>
      <c r="M46" s="33"/>
      <c r="N46" s="33"/>
      <c r="O46" s="33"/>
      <c r="P46" s="33"/>
      <c r="Q46" s="33"/>
      <c r="R46" s="33"/>
      <c r="S46" s="33"/>
      <c r="T46" s="33"/>
      <c r="U46" s="33"/>
      <c r="V46" s="33"/>
      <c r="W46" s="33"/>
      <c r="X46" s="33"/>
      <c r="Y46" s="33"/>
      <c r="Z46" s="15"/>
    </row>
    <row r="47" spans="1:26" s="115" customFormat="1" ht="15.75" thickBot="1">
      <c r="A47" s="176"/>
      <c r="B47" s="59" t="s">
        <v>133</v>
      </c>
      <c r="C47" s="55"/>
      <c r="D47" s="36"/>
      <c r="E47" s="36"/>
      <c r="F47" s="36">
        <v>23266.666666666664</v>
      </c>
      <c r="G47" s="36">
        <v>54333.333333333321</v>
      </c>
      <c r="H47" s="36">
        <v>77600</v>
      </c>
      <c r="I47" s="36"/>
      <c r="J47" s="36"/>
      <c r="K47" s="36"/>
      <c r="L47" s="36"/>
      <c r="M47" s="36"/>
      <c r="N47" s="36"/>
      <c r="O47" s="36"/>
      <c r="P47" s="36"/>
      <c r="Q47" s="36"/>
      <c r="R47" s="36"/>
      <c r="S47" s="36"/>
      <c r="T47" s="36"/>
      <c r="U47" s="36"/>
      <c r="V47" s="36"/>
      <c r="W47" s="36"/>
      <c r="X47" s="36"/>
      <c r="Y47" s="36"/>
      <c r="Z47" s="37"/>
    </row>
  </sheetData>
  <mergeCells count="2">
    <mergeCell ref="C3:Z3"/>
    <mergeCell ref="C2:Z2"/>
  </mergeCells>
  <hyperlinks>
    <hyperlink ref="R1" location="ReadMe!A1" display="go back to ReadMe"/>
  </hyperlinks>
  <printOptions horizontalCentered="1"/>
  <pageMargins left="0.23622047244094491" right="0.23622047244094491" top="0.74803149606299213" bottom="0.74803149606299213" header="0.31496062992125984" footer="0.31496062992125984"/>
  <pageSetup paperSize="9" scale="69" orientation="landscape" r:id="rId1"/>
  <headerFooter>
    <oddHeader>&amp;C&amp;A</oddHeader>
    <oddFooter>&amp;C&amp;Z&amp;F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7"/>
  <sheetViews>
    <sheetView workbookViewId="0">
      <selection activeCell="L26" sqref="L26"/>
    </sheetView>
  </sheetViews>
  <sheetFormatPr baseColWidth="10" defaultColWidth="9.140625" defaultRowHeight="15"/>
  <cols>
    <col min="1" max="1" width="2.7109375" customWidth="1"/>
    <col min="2" max="2" width="9.7109375" style="1" bestFit="1" customWidth="1"/>
    <col min="4" max="5" width="9.140625" style="109"/>
    <col min="8" max="8" width="9.140625" customWidth="1"/>
    <col min="11" max="11" width="9.140625" customWidth="1"/>
    <col min="19" max="22" width="9.140625" customWidth="1"/>
    <col min="26" max="26" width="9.140625" customWidth="1"/>
  </cols>
  <sheetData>
    <row r="1" spans="1:26" ht="19.5" thickBot="1">
      <c r="A1" s="120" t="s">
        <v>302</v>
      </c>
      <c r="C1" s="1"/>
      <c r="F1" s="1"/>
      <c r="G1" s="122" t="s">
        <v>312</v>
      </c>
      <c r="H1" s="1"/>
      <c r="I1" s="1"/>
      <c r="J1" s="1"/>
      <c r="K1" s="1"/>
      <c r="L1" s="1"/>
      <c r="M1" s="1"/>
      <c r="N1" s="1"/>
      <c r="O1" s="1"/>
      <c r="P1" s="1"/>
      <c r="Q1" s="1"/>
      <c r="R1" s="142" t="s">
        <v>370</v>
      </c>
      <c r="S1" s="1"/>
      <c r="T1" s="1"/>
      <c r="U1" s="1"/>
      <c r="V1" s="1"/>
      <c r="W1" s="1"/>
      <c r="X1" s="1"/>
      <c r="Y1" s="1"/>
      <c r="Z1" s="1"/>
    </row>
    <row r="2" spans="1:26" s="2" customFormat="1" ht="15.75" customHeight="1" thickBot="1">
      <c r="B2" s="30" t="s">
        <v>59</v>
      </c>
      <c r="C2" s="205">
        <v>2040</v>
      </c>
      <c r="D2" s="206"/>
      <c r="E2" s="206"/>
      <c r="F2" s="206"/>
      <c r="G2" s="206"/>
      <c r="H2" s="206"/>
      <c r="I2" s="206"/>
      <c r="J2" s="206"/>
      <c r="K2" s="206"/>
      <c r="L2" s="206"/>
      <c r="M2" s="206"/>
      <c r="N2" s="206"/>
      <c r="O2" s="206"/>
      <c r="P2" s="206"/>
      <c r="Q2" s="206"/>
      <c r="R2" s="206"/>
      <c r="S2" s="206"/>
      <c r="T2" s="206"/>
      <c r="U2" s="206"/>
      <c r="V2" s="206"/>
      <c r="W2" s="206"/>
      <c r="X2" s="206"/>
      <c r="Y2" s="206"/>
      <c r="Z2" s="207"/>
    </row>
    <row r="3" spans="1:26" s="2" customFormat="1" ht="15.75" customHeight="1" thickBot="1">
      <c r="B3" s="58" t="s">
        <v>60</v>
      </c>
      <c r="C3" s="205" t="s">
        <v>7</v>
      </c>
      <c r="D3" s="206"/>
      <c r="E3" s="206"/>
      <c r="F3" s="206"/>
      <c r="G3" s="206"/>
      <c r="H3" s="206"/>
      <c r="I3" s="206"/>
      <c r="J3" s="206"/>
      <c r="K3" s="206"/>
      <c r="L3" s="206"/>
      <c r="M3" s="206"/>
      <c r="N3" s="206"/>
      <c r="O3" s="206"/>
      <c r="P3" s="206"/>
      <c r="Q3" s="206"/>
      <c r="R3" s="206"/>
      <c r="S3" s="206"/>
      <c r="T3" s="206"/>
      <c r="U3" s="206"/>
      <c r="V3" s="206"/>
      <c r="W3" s="206"/>
      <c r="X3" s="206"/>
      <c r="Y3" s="206"/>
      <c r="Z3" s="207"/>
    </row>
    <row r="4" spans="1:26" s="50" customFormat="1" ht="34.5" thickBot="1">
      <c r="B4" s="23" t="s">
        <v>149</v>
      </c>
      <c r="C4" s="67" t="s">
        <v>14</v>
      </c>
      <c r="D4" s="67" t="s">
        <v>296</v>
      </c>
      <c r="E4" s="67" t="s">
        <v>295</v>
      </c>
      <c r="F4" s="67" t="s">
        <v>160</v>
      </c>
      <c r="G4" s="67" t="s">
        <v>161</v>
      </c>
      <c r="H4" s="67" t="s">
        <v>162</v>
      </c>
      <c r="I4" s="67" t="s">
        <v>163</v>
      </c>
      <c r="J4" s="67" t="s">
        <v>164</v>
      </c>
      <c r="K4" s="67" t="s">
        <v>165</v>
      </c>
      <c r="L4" s="67" t="s">
        <v>16</v>
      </c>
      <c r="M4" s="67" t="s">
        <v>166</v>
      </c>
      <c r="N4" s="67" t="s">
        <v>167</v>
      </c>
      <c r="O4" s="67" t="s">
        <v>168</v>
      </c>
      <c r="P4" s="67" t="s">
        <v>169</v>
      </c>
      <c r="Q4" s="67" t="s">
        <v>170</v>
      </c>
      <c r="R4" s="67" t="s">
        <v>171</v>
      </c>
      <c r="S4" s="67" t="s">
        <v>172</v>
      </c>
      <c r="T4" s="67" t="s">
        <v>173</v>
      </c>
      <c r="U4" s="67" t="s">
        <v>174</v>
      </c>
      <c r="V4" s="67" t="s">
        <v>175</v>
      </c>
      <c r="W4" s="67" t="s">
        <v>176</v>
      </c>
      <c r="X4" s="67" t="s">
        <v>177</v>
      </c>
      <c r="Y4" s="67" t="s">
        <v>19</v>
      </c>
      <c r="Z4" s="20" t="s">
        <v>178</v>
      </c>
    </row>
    <row r="5" spans="1:26" ht="15.75" thickBot="1">
      <c r="B5" s="24" t="s">
        <v>57</v>
      </c>
      <c r="C5" s="18" t="s">
        <v>3</v>
      </c>
      <c r="D5" s="18" t="s">
        <v>3</v>
      </c>
      <c r="E5" s="18" t="s">
        <v>3</v>
      </c>
      <c r="F5" s="18" t="s">
        <v>3</v>
      </c>
      <c r="G5" s="18" t="s">
        <v>3</v>
      </c>
      <c r="H5" s="18" t="s">
        <v>3</v>
      </c>
      <c r="I5" s="18" t="s">
        <v>3</v>
      </c>
      <c r="J5" s="18" t="s">
        <v>3</v>
      </c>
      <c r="K5" s="18" t="s">
        <v>3</v>
      </c>
      <c r="L5" s="18" t="s">
        <v>3</v>
      </c>
      <c r="M5" s="18" t="s">
        <v>3</v>
      </c>
      <c r="N5" s="18" t="s">
        <v>3</v>
      </c>
      <c r="O5" s="18" t="s">
        <v>3</v>
      </c>
      <c r="P5" s="18" t="s">
        <v>3</v>
      </c>
      <c r="Q5" s="18" t="s">
        <v>3</v>
      </c>
      <c r="R5" s="18" t="s">
        <v>3</v>
      </c>
      <c r="S5" s="18" t="s">
        <v>3</v>
      </c>
      <c r="T5" s="18" t="s">
        <v>3</v>
      </c>
      <c r="U5" s="18" t="s">
        <v>3</v>
      </c>
      <c r="V5" s="18" t="s">
        <v>3</v>
      </c>
      <c r="W5" s="18" t="s">
        <v>3</v>
      </c>
      <c r="X5" s="18" t="s">
        <v>3</v>
      </c>
      <c r="Y5" s="18" t="s">
        <v>3</v>
      </c>
      <c r="Z5" s="71" t="s">
        <v>3</v>
      </c>
    </row>
    <row r="6" spans="1:26">
      <c r="B6" s="25" t="s">
        <v>56</v>
      </c>
      <c r="C6" s="4">
        <v>341.42857142857144</v>
      </c>
      <c r="D6" s="4">
        <v>0</v>
      </c>
      <c r="E6" s="4">
        <f>SUM(C6:D6)</f>
        <v>341.42857142857144</v>
      </c>
      <c r="F6" s="4">
        <v>714.28571428571422</v>
      </c>
      <c r="G6" s="4">
        <v>0</v>
      </c>
      <c r="H6" s="4">
        <v>714.28571428571422</v>
      </c>
      <c r="I6" s="4">
        <v>0</v>
      </c>
      <c r="J6" s="4">
        <v>0</v>
      </c>
      <c r="K6" s="4">
        <v>0</v>
      </c>
      <c r="L6" s="4">
        <v>0</v>
      </c>
      <c r="M6" s="4">
        <v>500</v>
      </c>
      <c r="N6" s="4">
        <v>500</v>
      </c>
      <c r="O6" s="4">
        <v>0</v>
      </c>
      <c r="P6" s="4">
        <v>0</v>
      </c>
      <c r="Q6" s="4">
        <v>0</v>
      </c>
      <c r="R6" s="4">
        <v>0</v>
      </c>
      <c r="S6" s="4">
        <v>1000</v>
      </c>
      <c r="T6" s="4">
        <v>0</v>
      </c>
      <c r="U6" s="4">
        <v>0</v>
      </c>
      <c r="V6" s="4">
        <v>1000</v>
      </c>
      <c r="W6" s="4">
        <v>375.55866738807219</v>
      </c>
      <c r="X6" s="4">
        <v>1156.6788919558769</v>
      </c>
      <c r="Y6" s="69">
        <v>0</v>
      </c>
      <c r="Z6" s="13">
        <v>1532.2375593439492</v>
      </c>
    </row>
    <row r="7" spans="1:26">
      <c r="B7" s="25" t="s">
        <v>54</v>
      </c>
      <c r="C7" s="16">
        <v>4875.5</v>
      </c>
      <c r="D7" s="16">
        <v>0</v>
      </c>
      <c r="E7" s="16">
        <f t="shared" ref="E7:E39" si="0">SUM(C7:D7)</f>
        <v>4875.5</v>
      </c>
      <c r="F7" s="16">
        <v>4769.9500000000007</v>
      </c>
      <c r="G7" s="16">
        <v>0</v>
      </c>
      <c r="H7" s="16">
        <v>4769.9500000000007</v>
      </c>
      <c r="I7" s="16">
        <v>1000</v>
      </c>
      <c r="J7" s="16">
        <v>0</v>
      </c>
      <c r="K7" s="16">
        <v>1000</v>
      </c>
      <c r="L7" s="16">
        <v>0</v>
      </c>
      <c r="M7" s="16">
        <v>2500</v>
      </c>
      <c r="N7" s="16">
        <v>500</v>
      </c>
      <c r="O7" s="16">
        <v>800</v>
      </c>
      <c r="P7" s="16">
        <v>0</v>
      </c>
      <c r="Q7" s="16">
        <v>0</v>
      </c>
      <c r="R7" s="16">
        <v>0</v>
      </c>
      <c r="S7" s="16">
        <v>3000</v>
      </c>
      <c r="T7" s="16">
        <v>800</v>
      </c>
      <c r="U7" s="16">
        <v>0</v>
      </c>
      <c r="V7" s="16">
        <v>3800</v>
      </c>
      <c r="W7" s="16">
        <v>5250.8696106174039</v>
      </c>
      <c r="X7" s="16">
        <v>4026.573597921717</v>
      </c>
      <c r="Y7" s="16">
        <v>7147.9419194744532</v>
      </c>
      <c r="Z7" s="15">
        <v>16425.385128013571</v>
      </c>
    </row>
    <row r="8" spans="1:26">
      <c r="B8" s="25" t="s">
        <v>53</v>
      </c>
      <c r="C8" s="4">
        <v>703.34999999999991</v>
      </c>
      <c r="D8" s="4">
        <v>0</v>
      </c>
      <c r="E8" s="4">
        <f t="shared" si="0"/>
        <v>703.34999999999991</v>
      </c>
      <c r="F8" s="4">
        <v>937.5</v>
      </c>
      <c r="G8" s="4">
        <v>0</v>
      </c>
      <c r="H8" s="4">
        <v>937.5</v>
      </c>
      <c r="I8" s="4">
        <v>0</v>
      </c>
      <c r="J8" s="4">
        <v>0</v>
      </c>
      <c r="K8" s="4">
        <v>0</v>
      </c>
      <c r="L8" s="4">
        <v>0</v>
      </c>
      <c r="M8" s="4">
        <v>500</v>
      </c>
      <c r="N8" s="4">
        <v>0</v>
      </c>
      <c r="O8" s="4">
        <v>0</v>
      </c>
      <c r="P8" s="4">
        <v>0</v>
      </c>
      <c r="Q8" s="4">
        <v>800</v>
      </c>
      <c r="R8" s="4">
        <v>800</v>
      </c>
      <c r="S8" s="4">
        <v>500</v>
      </c>
      <c r="T8" s="4">
        <v>0</v>
      </c>
      <c r="U8" s="4">
        <v>1600</v>
      </c>
      <c r="V8" s="4">
        <v>2100</v>
      </c>
      <c r="W8" s="4">
        <v>752.13647880248345</v>
      </c>
      <c r="X8" s="4">
        <v>505.37034993469638</v>
      </c>
      <c r="Y8" s="4">
        <v>606.66178551064149</v>
      </c>
      <c r="Z8" s="13">
        <v>1864.1686142478213</v>
      </c>
    </row>
    <row r="9" spans="1:26">
      <c r="B9" s="25" t="s">
        <v>52</v>
      </c>
      <c r="C9" s="16">
        <v>5048.9757916975705</v>
      </c>
      <c r="D9" s="16">
        <v>1850.3242083024297</v>
      </c>
      <c r="E9" s="16">
        <f t="shared" si="0"/>
        <v>6899.3</v>
      </c>
      <c r="F9" s="16">
        <v>4616</v>
      </c>
      <c r="G9" s="16">
        <v>0</v>
      </c>
      <c r="H9" s="16">
        <v>4616</v>
      </c>
      <c r="I9" s="16">
        <v>500</v>
      </c>
      <c r="J9" s="16">
        <v>1750</v>
      </c>
      <c r="K9" s="16">
        <v>2250</v>
      </c>
      <c r="L9" s="16">
        <v>0</v>
      </c>
      <c r="M9" s="16">
        <v>7000</v>
      </c>
      <c r="N9" s="16">
        <v>5500</v>
      </c>
      <c r="O9" s="16">
        <v>0</v>
      </c>
      <c r="P9" s="16">
        <v>0</v>
      </c>
      <c r="Q9" s="16">
        <v>0</v>
      </c>
      <c r="R9" s="16">
        <v>0</v>
      </c>
      <c r="S9" s="16">
        <v>12500</v>
      </c>
      <c r="T9" s="16">
        <v>0</v>
      </c>
      <c r="U9" s="16">
        <v>0</v>
      </c>
      <c r="V9" s="16">
        <v>12500</v>
      </c>
      <c r="W9" s="16">
        <v>272.04322915156052</v>
      </c>
      <c r="X9" s="16">
        <v>0</v>
      </c>
      <c r="Y9" s="16">
        <v>1261.954999735088</v>
      </c>
      <c r="Z9" s="15">
        <v>1533.9982288866486</v>
      </c>
    </row>
    <row r="10" spans="1:26">
      <c r="B10" s="25" t="s">
        <v>51</v>
      </c>
      <c r="C10" s="4">
        <v>1505.675</v>
      </c>
      <c r="D10" s="4">
        <v>0</v>
      </c>
      <c r="E10" s="4">
        <f t="shared" si="0"/>
        <v>1505.675</v>
      </c>
      <c r="F10" s="4">
        <v>2761.5</v>
      </c>
      <c r="G10" s="4">
        <v>0</v>
      </c>
      <c r="H10" s="4">
        <v>2761.5</v>
      </c>
      <c r="I10" s="4">
        <v>500</v>
      </c>
      <c r="J10" s="4">
        <v>0</v>
      </c>
      <c r="K10" s="4">
        <v>500</v>
      </c>
      <c r="L10" s="4">
        <v>1600</v>
      </c>
      <c r="M10" s="4">
        <v>1000</v>
      </c>
      <c r="N10" s="4">
        <v>500</v>
      </c>
      <c r="O10" s="4">
        <v>0</v>
      </c>
      <c r="P10" s="4">
        <v>0</v>
      </c>
      <c r="Q10" s="4">
        <v>2400</v>
      </c>
      <c r="R10" s="4">
        <v>800</v>
      </c>
      <c r="S10" s="4">
        <v>1500</v>
      </c>
      <c r="T10" s="4">
        <v>0</v>
      </c>
      <c r="U10" s="4">
        <v>3200</v>
      </c>
      <c r="V10" s="4">
        <v>4700</v>
      </c>
      <c r="W10" s="4">
        <v>563.9043610699423</v>
      </c>
      <c r="X10" s="4">
        <v>2340.094643737757</v>
      </c>
      <c r="Y10" s="4">
        <v>885.13144236640733</v>
      </c>
      <c r="Z10" s="13">
        <v>3789.1304471741068</v>
      </c>
    </row>
    <row r="11" spans="1:26">
      <c r="B11" s="25" t="s">
        <v>50</v>
      </c>
      <c r="C11" s="16">
        <v>801.05</v>
      </c>
      <c r="D11" s="16">
        <v>0</v>
      </c>
      <c r="E11" s="16">
        <f t="shared" si="0"/>
        <v>801.05</v>
      </c>
      <c r="F11" s="16">
        <v>6187.5</v>
      </c>
      <c r="G11" s="16">
        <v>0</v>
      </c>
      <c r="H11" s="16">
        <v>6187.5</v>
      </c>
      <c r="I11" s="16">
        <v>250</v>
      </c>
      <c r="J11" s="16">
        <v>1000</v>
      </c>
      <c r="K11" s="16">
        <v>1250</v>
      </c>
      <c r="L11" s="16">
        <v>0</v>
      </c>
      <c r="M11" s="16">
        <v>500</v>
      </c>
      <c r="N11" s="16">
        <v>1500</v>
      </c>
      <c r="O11" s="16">
        <v>0</v>
      </c>
      <c r="P11" s="16">
        <v>0</v>
      </c>
      <c r="Q11" s="16">
        <v>0</v>
      </c>
      <c r="R11" s="16">
        <v>0</v>
      </c>
      <c r="S11" s="16">
        <v>2000</v>
      </c>
      <c r="T11" s="16">
        <v>0</v>
      </c>
      <c r="U11" s="16">
        <v>0</v>
      </c>
      <c r="V11" s="16">
        <v>2000</v>
      </c>
      <c r="W11" s="16">
        <v>3956.2582455677139</v>
      </c>
      <c r="X11" s="16">
        <v>7801.1933881142559</v>
      </c>
      <c r="Y11" s="16">
        <v>5922.0472241117468</v>
      </c>
      <c r="Z11" s="15">
        <v>17679.498857793715</v>
      </c>
    </row>
    <row r="12" spans="1:26">
      <c r="B12" s="25" t="s">
        <v>49</v>
      </c>
      <c r="C12" s="4">
        <v>3517.4249999999993</v>
      </c>
      <c r="D12" s="4">
        <v>0</v>
      </c>
      <c r="E12" s="4">
        <f t="shared" si="0"/>
        <v>3517.4249999999993</v>
      </c>
      <c r="F12" s="4">
        <v>3880.9999999999718</v>
      </c>
      <c r="G12" s="4">
        <v>0</v>
      </c>
      <c r="H12" s="4">
        <v>3880.9999999999718</v>
      </c>
      <c r="I12" s="4">
        <v>1000</v>
      </c>
      <c r="J12" s="4">
        <v>0</v>
      </c>
      <c r="K12" s="4">
        <v>1000</v>
      </c>
      <c r="L12" s="4">
        <v>6400</v>
      </c>
      <c r="M12" s="4">
        <v>1500</v>
      </c>
      <c r="N12" s="4">
        <v>0</v>
      </c>
      <c r="O12" s="4">
        <v>0</v>
      </c>
      <c r="P12" s="4">
        <v>0</v>
      </c>
      <c r="Q12" s="4">
        <v>2400</v>
      </c>
      <c r="R12" s="4">
        <v>0</v>
      </c>
      <c r="S12" s="4">
        <v>1500</v>
      </c>
      <c r="T12" s="4">
        <v>0</v>
      </c>
      <c r="U12" s="4">
        <v>2400</v>
      </c>
      <c r="V12" s="4">
        <v>3900</v>
      </c>
      <c r="W12" s="4">
        <v>356.72275066478403</v>
      </c>
      <c r="X12" s="4">
        <v>642.33687221403989</v>
      </c>
      <c r="Y12" s="4">
        <v>1110.5467477520738</v>
      </c>
      <c r="Z12" s="13">
        <v>2109.6063706308978</v>
      </c>
    </row>
    <row r="13" spans="1:26">
      <c r="B13" s="25" t="s">
        <v>48</v>
      </c>
      <c r="C13" s="16">
        <v>66371.32465895277</v>
      </c>
      <c r="D13" s="16">
        <v>15075.675341047228</v>
      </c>
      <c r="E13" s="16">
        <f t="shared" si="0"/>
        <v>81447</v>
      </c>
      <c r="F13" s="16">
        <v>54496.5</v>
      </c>
      <c r="G13" s="16">
        <v>0</v>
      </c>
      <c r="H13" s="16">
        <v>54496.5</v>
      </c>
      <c r="I13" s="16">
        <v>6500</v>
      </c>
      <c r="J13" s="16">
        <v>1500</v>
      </c>
      <c r="K13" s="16">
        <v>8000</v>
      </c>
      <c r="L13" s="16">
        <v>0</v>
      </c>
      <c r="M13" s="16">
        <v>20500</v>
      </c>
      <c r="N13" s="16">
        <v>8500</v>
      </c>
      <c r="O13" s="16">
        <v>12000</v>
      </c>
      <c r="P13" s="16">
        <v>4000</v>
      </c>
      <c r="Q13" s="16">
        <v>6400</v>
      </c>
      <c r="R13" s="16">
        <v>2400</v>
      </c>
      <c r="S13" s="16">
        <v>29000</v>
      </c>
      <c r="T13" s="16">
        <v>16000</v>
      </c>
      <c r="U13" s="16">
        <v>8800</v>
      </c>
      <c r="V13" s="16">
        <v>53800</v>
      </c>
      <c r="W13" s="16">
        <v>3828.7888444431205</v>
      </c>
      <c r="X13" s="16">
        <v>0</v>
      </c>
      <c r="Y13" s="16">
        <v>7702.6754902823977</v>
      </c>
      <c r="Z13" s="15">
        <v>11531.464334725519</v>
      </c>
    </row>
    <row r="14" spans="1:26">
      <c r="B14" s="25" t="s">
        <v>47</v>
      </c>
      <c r="C14" s="4">
        <v>7229.8234953531728</v>
      </c>
      <c r="D14" s="4">
        <v>10840.451504646826</v>
      </c>
      <c r="E14" s="4">
        <f t="shared" si="0"/>
        <v>18070.274999999998</v>
      </c>
      <c r="F14" s="4">
        <v>1215.5000000000223</v>
      </c>
      <c r="G14" s="4">
        <v>0</v>
      </c>
      <c r="H14" s="4">
        <v>1215.5000000000223</v>
      </c>
      <c r="I14" s="4">
        <v>750</v>
      </c>
      <c r="J14" s="4">
        <v>1500</v>
      </c>
      <c r="K14" s="4">
        <v>2250</v>
      </c>
      <c r="L14" s="4">
        <v>0</v>
      </c>
      <c r="M14" s="4">
        <v>1500</v>
      </c>
      <c r="N14" s="4">
        <v>0</v>
      </c>
      <c r="O14" s="4">
        <v>800</v>
      </c>
      <c r="P14" s="4">
        <v>0</v>
      </c>
      <c r="Q14" s="4">
        <v>0</v>
      </c>
      <c r="R14" s="4">
        <v>0</v>
      </c>
      <c r="S14" s="4">
        <v>1500</v>
      </c>
      <c r="T14" s="4">
        <v>800</v>
      </c>
      <c r="U14" s="4">
        <v>0</v>
      </c>
      <c r="V14" s="4">
        <v>2300</v>
      </c>
      <c r="W14" s="4">
        <v>6.527261324858781</v>
      </c>
      <c r="X14" s="4">
        <v>0</v>
      </c>
      <c r="Y14" s="4">
        <v>0</v>
      </c>
      <c r="Z14" s="13">
        <v>6.527261324858781</v>
      </c>
    </row>
    <row r="15" spans="1:26">
      <c r="B15" s="25" t="s">
        <v>46</v>
      </c>
      <c r="C15" s="16">
        <v>2905.9749999999999</v>
      </c>
      <c r="D15" s="16">
        <v>0</v>
      </c>
      <c r="E15" s="16">
        <f t="shared" si="0"/>
        <v>2905.9749999999999</v>
      </c>
      <c r="F15" s="16">
        <v>269</v>
      </c>
      <c r="G15" s="16">
        <v>0</v>
      </c>
      <c r="H15" s="16">
        <v>269</v>
      </c>
      <c r="I15" s="16">
        <v>500</v>
      </c>
      <c r="J15" s="16">
        <v>0</v>
      </c>
      <c r="K15" s="16">
        <v>500</v>
      </c>
      <c r="L15" s="16">
        <v>0</v>
      </c>
      <c r="M15" s="16">
        <v>500</v>
      </c>
      <c r="N15" s="16">
        <v>0</v>
      </c>
      <c r="O15" s="16">
        <v>0</v>
      </c>
      <c r="P15" s="16">
        <v>0</v>
      </c>
      <c r="Q15" s="16">
        <v>0</v>
      </c>
      <c r="R15" s="16">
        <v>0</v>
      </c>
      <c r="S15" s="16">
        <v>500</v>
      </c>
      <c r="T15" s="16">
        <v>0</v>
      </c>
      <c r="U15" s="16">
        <v>0</v>
      </c>
      <c r="V15" s="16">
        <v>500</v>
      </c>
      <c r="W15" s="16">
        <v>7.4230563515867498</v>
      </c>
      <c r="X15" s="16">
        <v>0</v>
      </c>
      <c r="Y15" s="16">
        <v>252.45218016680448</v>
      </c>
      <c r="Z15" s="15">
        <v>259.8752365183912</v>
      </c>
    </row>
    <row r="16" spans="1:26">
      <c r="B16" s="25" t="s">
        <v>45</v>
      </c>
      <c r="C16" s="4">
        <v>40050.649999999987</v>
      </c>
      <c r="D16" s="4">
        <v>0</v>
      </c>
      <c r="E16" s="4">
        <f t="shared" si="0"/>
        <v>40050.649999999987</v>
      </c>
      <c r="F16" s="4">
        <v>33443.776186027193</v>
      </c>
      <c r="G16" s="4">
        <v>3814.6821455638524</v>
      </c>
      <c r="H16" s="4">
        <v>37258.458331591042</v>
      </c>
      <c r="I16" s="4">
        <v>3250</v>
      </c>
      <c r="J16" s="4">
        <v>250</v>
      </c>
      <c r="K16" s="4">
        <v>3500</v>
      </c>
      <c r="L16" s="4">
        <v>8000</v>
      </c>
      <c r="M16" s="4">
        <v>17000</v>
      </c>
      <c r="N16" s="4">
        <v>7000</v>
      </c>
      <c r="O16" s="4">
        <v>3200</v>
      </c>
      <c r="P16" s="4">
        <v>800</v>
      </c>
      <c r="Q16" s="4">
        <v>0</v>
      </c>
      <c r="R16" s="4">
        <v>0</v>
      </c>
      <c r="S16" s="4">
        <v>24000</v>
      </c>
      <c r="T16" s="4">
        <v>4000</v>
      </c>
      <c r="U16" s="4">
        <v>0</v>
      </c>
      <c r="V16" s="4">
        <v>28000</v>
      </c>
      <c r="W16" s="4">
        <v>4007.1544839889857</v>
      </c>
      <c r="X16" s="4">
        <v>10831.768622217336</v>
      </c>
      <c r="Y16" s="4">
        <v>8625.3154942874335</v>
      </c>
      <c r="Z16" s="13">
        <v>23464.238600493758</v>
      </c>
    </row>
    <row r="17" spans="2:26">
      <c r="B17" s="25" t="s">
        <v>44</v>
      </c>
      <c r="C17" s="16">
        <v>6679.375</v>
      </c>
      <c r="D17" s="16">
        <v>0</v>
      </c>
      <c r="E17" s="16">
        <f t="shared" si="0"/>
        <v>6679.375</v>
      </c>
      <c r="F17" s="16">
        <v>334.50000000000023</v>
      </c>
      <c r="G17" s="16">
        <v>0</v>
      </c>
      <c r="H17" s="16">
        <v>334.50000000000023</v>
      </c>
      <c r="I17" s="16">
        <v>2750</v>
      </c>
      <c r="J17" s="16">
        <v>1000</v>
      </c>
      <c r="K17" s="16">
        <v>3750</v>
      </c>
      <c r="L17" s="16">
        <v>4800</v>
      </c>
      <c r="M17" s="16">
        <v>1000</v>
      </c>
      <c r="N17" s="16">
        <v>500</v>
      </c>
      <c r="O17" s="16">
        <v>800</v>
      </c>
      <c r="P17" s="16">
        <v>800</v>
      </c>
      <c r="Q17" s="16">
        <v>0</v>
      </c>
      <c r="R17" s="16">
        <v>0</v>
      </c>
      <c r="S17" s="16">
        <v>1500</v>
      </c>
      <c r="T17" s="16">
        <v>1600</v>
      </c>
      <c r="U17" s="16">
        <v>0</v>
      </c>
      <c r="V17" s="16">
        <v>3100</v>
      </c>
      <c r="W17" s="16">
        <v>3226.504062246976</v>
      </c>
      <c r="X17" s="16">
        <v>1372.9564680632291</v>
      </c>
      <c r="Y17" s="16">
        <v>0</v>
      </c>
      <c r="Z17" s="15">
        <v>4599.4605303102053</v>
      </c>
    </row>
    <row r="18" spans="2:26">
      <c r="B18" s="25" t="s">
        <v>42</v>
      </c>
      <c r="C18" s="4">
        <v>39739.799999999996</v>
      </c>
      <c r="D18" s="4">
        <v>0</v>
      </c>
      <c r="E18" s="4">
        <f t="shared" si="0"/>
        <v>39739.799999999996</v>
      </c>
      <c r="F18" s="4">
        <v>25941.586434127661</v>
      </c>
      <c r="G18" s="4">
        <v>391.41356587226841</v>
      </c>
      <c r="H18" s="4">
        <v>26332.999999999931</v>
      </c>
      <c r="I18" s="4">
        <v>4500</v>
      </c>
      <c r="J18" s="4">
        <v>0</v>
      </c>
      <c r="K18" s="4">
        <v>4500</v>
      </c>
      <c r="L18" s="4">
        <v>52800</v>
      </c>
      <c r="M18" s="4">
        <v>6000</v>
      </c>
      <c r="N18" s="4">
        <v>4000</v>
      </c>
      <c r="O18" s="4">
        <v>1600</v>
      </c>
      <c r="P18" s="4">
        <v>800</v>
      </c>
      <c r="Q18" s="4">
        <v>0</v>
      </c>
      <c r="R18" s="4">
        <v>0</v>
      </c>
      <c r="S18" s="4">
        <v>10000</v>
      </c>
      <c r="T18" s="4">
        <v>2400</v>
      </c>
      <c r="U18" s="4">
        <v>0</v>
      </c>
      <c r="V18" s="4">
        <v>12400</v>
      </c>
      <c r="W18" s="4">
        <v>7703.1133928845293</v>
      </c>
      <c r="X18" s="4">
        <v>13586.988463829321</v>
      </c>
      <c r="Y18" s="4">
        <v>7020.8222377752163</v>
      </c>
      <c r="Z18" s="13">
        <v>28310.924094489066</v>
      </c>
    </row>
    <row r="19" spans="2:26">
      <c r="B19" s="25" t="s">
        <v>43</v>
      </c>
      <c r="C19" s="16">
        <v>41242.783733005104</v>
      </c>
      <c r="D19" s="16">
        <v>17968.967852120022</v>
      </c>
      <c r="E19" s="16">
        <f t="shared" si="0"/>
        <v>59211.751585125123</v>
      </c>
      <c r="F19" s="16">
        <v>8870.6623328263686</v>
      </c>
      <c r="G19" s="16">
        <v>0</v>
      </c>
      <c r="H19" s="16">
        <v>8870.6623328263686</v>
      </c>
      <c r="I19" s="16">
        <v>3250</v>
      </c>
      <c r="J19" s="16">
        <v>1750</v>
      </c>
      <c r="K19" s="16">
        <v>5000</v>
      </c>
      <c r="L19" s="16">
        <v>12800</v>
      </c>
      <c r="M19" s="16">
        <v>23500</v>
      </c>
      <c r="N19" s="16">
        <v>3000</v>
      </c>
      <c r="O19" s="16">
        <v>1600</v>
      </c>
      <c r="P19" s="16">
        <v>800</v>
      </c>
      <c r="Q19" s="16">
        <v>0</v>
      </c>
      <c r="R19" s="16">
        <v>0</v>
      </c>
      <c r="S19" s="16">
        <v>26500</v>
      </c>
      <c r="T19" s="16">
        <v>2400</v>
      </c>
      <c r="U19" s="16">
        <v>0</v>
      </c>
      <c r="V19" s="16">
        <v>28900</v>
      </c>
      <c r="W19" s="16">
        <v>475.8930435515058</v>
      </c>
      <c r="X19" s="16">
        <v>2019.4308397243353</v>
      </c>
      <c r="Y19" s="16">
        <v>3584.5518285244088</v>
      </c>
      <c r="Z19" s="15">
        <v>6079.8757118002504</v>
      </c>
    </row>
    <row r="20" spans="2:26">
      <c r="B20" s="25" t="s">
        <v>41</v>
      </c>
      <c r="C20" s="4">
        <v>10882.599999999999</v>
      </c>
      <c r="D20" s="4">
        <v>0</v>
      </c>
      <c r="E20" s="4">
        <f t="shared" si="0"/>
        <v>10882.599999999999</v>
      </c>
      <c r="F20" s="4">
        <v>6130.9498647608325</v>
      </c>
      <c r="G20" s="4">
        <v>1170.0501352395427</v>
      </c>
      <c r="H20" s="4">
        <v>7301.0000000003756</v>
      </c>
      <c r="I20" s="4">
        <v>750</v>
      </c>
      <c r="J20" s="4">
        <v>0</v>
      </c>
      <c r="K20" s="4">
        <v>750</v>
      </c>
      <c r="L20" s="4">
        <v>0</v>
      </c>
      <c r="M20" s="4">
        <v>3500</v>
      </c>
      <c r="N20" s="4">
        <v>500</v>
      </c>
      <c r="O20" s="4">
        <v>0</v>
      </c>
      <c r="P20" s="4">
        <v>0</v>
      </c>
      <c r="Q20" s="4">
        <v>1600</v>
      </c>
      <c r="R20" s="4">
        <v>0</v>
      </c>
      <c r="S20" s="4">
        <v>4000</v>
      </c>
      <c r="T20" s="4">
        <v>0</v>
      </c>
      <c r="U20" s="4">
        <v>1600</v>
      </c>
      <c r="V20" s="4">
        <v>5600</v>
      </c>
      <c r="W20" s="4">
        <v>180.11421773062992</v>
      </c>
      <c r="X20" s="4">
        <v>2064.863116211578</v>
      </c>
      <c r="Y20" s="4">
        <v>1635.4376612605804</v>
      </c>
      <c r="Z20" s="13">
        <v>3880.4149952027883</v>
      </c>
    </row>
    <row r="21" spans="2:26">
      <c r="B21" s="25" t="s">
        <v>40</v>
      </c>
      <c r="C21" s="16">
        <v>1561.1999999999998</v>
      </c>
      <c r="D21" s="16">
        <v>0</v>
      </c>
      <c r="E21" s="16">
        <f t="shared" si="0"/>
        <v>1561.1999999999998</v>
      </c>
      <c r="F21" s="16">
        <v>749.5</v>
      </c>
      <c r="G21" s="16">
        <v>0</v>
      </c>
      <c r="H21" s="16">
        <v>749.5</v>
      </c>
      <c r="I21" s="16">
        <v>250</v>
      </c>
      <c r="J21" s="16">
        <v>0</v>
      </c>
      <c r="K21" s="16">
        <v>250</v>
      </c>
      <c r="L21" s="16">
        <v>0</v>
      </c>
      <c r="M21" s="16">
        <v>1000</v>
      </c>
      <c r="N21" s="16">
        <v>500</v>
      </c>
      <c r="O21" s="16">
        <v>800</v>
      </c>
      <c r="P21" s="16">
        <v>800</v>
      </c>
      <c r="Q21" s="16">
        <v>0</v>
      </c>
      <c r="R21" s="16">
        <v>0</v>
      </c>
      <c r="S21" s="16">
        <v>1500</v>
      </c>
      <c r="T21" s="16">
        <v>1600</v>
      </c>
      <c r="U21" s="16">
        <v>0</v>
      </c>
      <c r="V21" s="16">
        <v>3100</v>
      </c>
      <c r="W21" s="16">
        <v>295.95536066129552</v>
      </c>
      <c r="X21" s="16">
        <v>2314.2740456173497</v>
      </c>
      <c r="Y21" s="16">
        <v>285.47565889386755</v>
      </c>
      <c r="Z21" s="15">
        <v>2895.7050651725126</v>
      </c>
    </row>
    <row r="22" spans="2:26">
      <c r="B22" s="25" t="s">
        <v>39</v>
      </c>
      <c r="C22" s="4">
        <v>2115.375</v>
      </c>
      <c r="D22" s="4">
        <v>0</v>
      </c>
      <c r="E22" s="4">
        <f t="shared" si="0"/>
        <v>2115.375</v>
      </c>
      <c r="F22" s="4">
        <v>1923.5</v>
      </c>
      <c r="G22" s="4">
        <v>0</v>
      </c>
      <c r="H22" s="4">
        <v>1923.5</v>
      </c>
      <c r="I22" s="4">
        <v>1000</v>
      </c>
      <c r="J22" s="4">
        <v>0</v>
      </c>
      <c r="K22" s="4">
        <v>1000</v>
      </c>
      <c r="L22" s="4">
        <v>3200</v>
      </c>
      <c r="M22" s="4">
        <v>2500</v>
      </c>
      <c r="N22" s="4">
        <v>1000</v>
      </c>
      <c r="O22" s="4">
        <v>0</v>
      </c>
      <c r="P22" s="4">
        <v>0</v>
      </c>
      <c r="Q22" s="4">
        <v>0</v>
      </c>
      <c r="R22" s="4">
        <v>0</v>
      </c>
      <c r="S22" s="4">
        <v>3500</v>
      </c>
      <c r="T22" s="4">
        <v>0</v>
      </c>
      <c r="U22" s="4">
        <v>0</v>
      </c>
      <c r="V22" s="4">
        <v>3500</v>
      </c>
      <c r="W22" s="4">
        <v>32.619130327564285</v>
      </c>
      <c r="X22" s="4">
        <v>0</v>
      </c>
      <c r="Y22" s="4">
        <v>313.21446221707998</v>
      </c>
      <c r="Z22" s="13">
        <v>345.83359254464426</v>
      </c>
    </row>
    <row r="23" spans="2:26">
      <c r="B23" s="25" t="s">
        <v>38</v>
      </c>
      <c r="C23" s="16">
        <v>8361.4500000000007</v>
      </c>
      <c r="D23" s="16">
        <v>0</v>
      </c>
      <c r="E23" s="16">
        <f t="shared" si="0"/>
        <v>8361.4500000000007</v>
      </c>
      <c r="F23" s="16">
        <v>379</v>
      </c>
      <c r="G23" s="16">
        <v>0</v>
      </c>
      <c r="H23" s="16">
        <v>379</v>
      </c>
      <c r="I23" s="16">
        <v>0</v>
      </c>
      <c r="J23" s="16">
        <v>250</v>
      </c>
      <c r="K23" s="16">
        <v>250</v>
      </c>
      <c r="L23" s="16">
        <v>0</v>
      </c>
      <c r="M23" s="16">
        <v>3000</v>
      </c>
      <c r="N23" s="16">
        <v>500</v>
      </c>
      <c r="O23" s="16">
        <v>800</v>
      </c>
      <c r="P23" s="16">
        <v>0</v>
      </c>
      <c r="Q23" s="16">
        <v>0</v>
      </c>
      <c r="R23" s="16">
        <v>0</v>
      </c>
      <c r="S23" s="16">
        <v>3500</v>
      </c>
      <c r="T23" s="16">
        <v>800</v>
      </c>
      <c r="U23" s="16">
        <v>0</v>
      </c>
      <c r="V23" s="16">
        <v>4300</v>
      </c>
      <c r="W23" s="16">
        <v>155.20342755694736</v>
      </c>
      <c r="X23" s="16">
        <v>0</v>
      </c>
      <c r="Y23" s="16">
        <v>787.23819067813758</v>
      </c>
      <c r="Z23" s="15">
        <v>942.44161823508489</v>
      </c>
    </row>
    <row r="24" spans="2:26">
      <c r="B24" s="25" t="s">
        <v>37</v>
      </c>
      <c r="C24" s="4">
        <v>17874.099999999999</v>
      </c>
      <c r="D24" s="4">
        <v>0</v>
      </c>
      <c r="E24" s="4">
        <f t="shared" si="0"/>
        <v>17874.099999999999</v>
      </c>
      <c r="F24" s="4">
        <v>32685.820071992948</v>
      </c>
      <c r="G24" s="4">
        <v>1968.6799280107934</v>
      </c>
      <c r="H24" s="4">
        <v>34654.500000003747</v>
      </c>
      <c r="I24" s="4">
        <v>7500</v>
      </c>
      <c r="J24" s="4">
        <v>0</v>
      </c>
      <c r="K24" s="4">
        <v>7500</v>
      </c>
      <c r="L24" s="4">
        <v>0</v>
      </c>
      <c r="M24" s="4">
        <v>28000</v>
      </c>
      <c r="N24" s="4">
        <v>10500</v>
      </c>
      <c r="O24" s="4">
        <v>4000</v>
      </c>
      <c r="P24" s="4">
        <v>2400</v>
      </c>
      <c r="Q24" s="4">
        <v>0</v>
      </c>
      <c r="R24" s="4">
        <v>0</v>
      </c>
      <c r="S24" s="4">
        <v>38500</v>
      </c>
      <c r="T24" s="4">
        <v>6400</v>
      </c>
      <c r="U24" s="4">
        <v>0</v>
      </c>
      <c r="V24" s="4">
        <v>44900</v>
      </c>
      <c r="W24" s="4">
        <v>4094.9826065248103</v>
      </c>
      <c r="X24" s="4">
        <v>12883.322523518666</v>
      </c>
      <c r="Y24" s="4">
        <v>4043.0494720848515</v>
      </c>
      <c r="Z24" s="13">
        <v>21021.354602128325</v>
      </c>
    </row>
    <row r="25" spans="2:26">
      <c r="B25" s="25" t="s">
        <v>36</v>
      </c>
      <c r="C25" s="16">
        <v>4061.95</v>
      </c>
      <c r="D25" s="16">
        <v>0</v>
      </c>
      <c r="E25" s="16">
        <f t="shared" si="0"/>
        <v>4061.95</v>
      </c>
      <c r="F25" s="16">
        <v>491</v>
      </c>
      <c r="G25" s="16">
        <v>0</v>
      </c>
      <c r="H25" s="16">
        <v>491</v>
      </c>
      <c r="I25" s="16">
        <v>500</v>
      </c>
      <c r="J25" s="16">
        <v>0</v>
      </c>
      <c r="K25" s="16">
        <v>500</v>
      </c>
      <c r="L25" s="16">
        <v>1600</v>
      </c>
      <c r="M25" s="16">
        <v>1000</v>
      </c>
      <c r="N25" s="16">
        <v>500</v>
      </c>
      <c r="O25" s="16">
        <v>0</v>
      </c>
      <c r="P25" s="16">
        <v>0</v>
      </c>
      <c r="Q25" s="16">
        <v>0</v>
      </c>
      <c r="R25" s="16">
        <v>0</v>
      </c>
      <c r="S25" s="16">
        <v>1500</v>
      </c>
      <c r="T25" s="16">
        <v>0</v>
      </c>
      <c r="U25" s="16">
        <v>0</v>
      </c>
      <c r="V25" s="16">
        <v>1500</v>
      </c>
      <c r="W25" s="16">
        <v>269.82635102385785</v>
      </c>
      <c r="X25" s="16">
        <v>0</v>
      </c>
      <c r="Y25" s="16">
        <v>1055.8827196675204</v>
      </c>
      <c r="Z25" s="15">
        <v>1325.7090706913782</v>
      </c>
    </row>
    <row r="26" spans="2:26">
      <c r="B26" s="25" t="s">
        <v>35</v>
      </c>
      <c r="C26" s="4">
        <v>204.82499999999999</v>
      </c>
      <c r="D26" s="4">
        <v>0</v>
      </c>
      <c r="E26" s="4">
        <f t="shared" si="0"/>
        <v>204.82499999999999</v>
      </c>
      <c r="F26" s="4">
        <v>160.5</v>
      </c>
      <c r="G26" s="4">
        <v>0</v>
      </c>
      <c r="H26" s="4">
        <v>160.5</v>
      </c>
      <c r="I26" s="4">
        <v>0</v>
      </c>
      <c r="J26" s="4">
        <v>0</v>
      </c>
      <c r="K26" s="4">
        <v>0</v>
      </c>
      <c r="L26" s="4">
        <v>0</v>
      </c>
      <c r="M26" s="4">
        <v>500</v>
      </c>
      <c r="N26" s="4">
        <v>500</v>
      </c>
      <c r="O26" s="4">
        <v>0</v>
      </c>
      <c r="P26" s="4">
        <v>0</v>
      </c>
      <c r="Q26" s="4">
        <v>0</v>
      </c>
      <c r="R26" s="4">
        <v>0</v>
      </c>
      <c r="S26" s="4">
        <v>1000</v>
      </c>
      <c r="T26" s="4">
        <v>0</v>
      </c>
      <c r="U26" s="4">
        <v>0</v>
      </c>
      <c r="V26" s="4">
        <v>1000</v>
      </c>
      <c r="W26" s="4">
        <v>197.07491478077185</v>
      </c>
      <c r="X26" s="4">
        <v>0</v>
      </c>
      <c r="Y26" s="4">
        <v>1070.8596477792639</v>
      </c>
      <c r="Z26" s="13">
        <v>1267.9345625600358</v>
      </c>
    </row>
    <row r="27" spans="2:26">
      <c r="B27" s="25" t="s">
        <v>34</v>
      </c>
      <c r="C27" s="16">
        <v>3824.2249999999999</v>
      </c>
      <c r="D27" s="16">
        <v>0</v>
      </c>
      <c r="E27" s="16">
        <f t="shared" si="0"/>
        <v>3824.2249999999999</v>
      </c>
      <c r="F27" s="16">
        <v>354.5</v>
      </c>
      <c r="G27" s="16">
        <v>0</v>
      </c>
      <c r="H27" s="16">
        <v>354.5</v>
      </c>
      <c r="I27" s="16">
        <v>500</v>
      </c>
      <c r="J27" s="16">
        <v>0</v>
      </c>
      <c r="K27" s="16">
        <v>500</v>
      </c>
      <c r="L27" s="16">
        <v>0</v>
      </c>
      <c r="M27" s="16">
        <v>1000</v>
      </c>
      <c r="N27" s="16">
        <v>500</v>
      </c>
      <c r="O27" s="16">
        <v>0</v>
      </c>
      <c r="P27" s="16">
        <v>0</v>
      </c>
      <c r="Q27" s="16">
        <v>0</v>
      </c>
      <c r="R27" s="16">
        <v>0</v>
      </c>
      <c r="S27" s="16">
        <v>1500</v>
      </c>
      <c r="T27" s="16">
        <v>0</v>
      </c>
      <c r="U27" s="16">
        <v>0</v>
      </c>
      <c r="V27" s="16">
        <v>1500</v>
      </c>
      <c r="W27" s="16">
        <v>1540.3263449142546</v>
      </c>
      <c r="X27" s="16">
        <v>0</v>
      </c>
      <c r="Y27" s="16">
        <v>0</v>
      </c>
      <c r="Z27" s="15">
        <v>1540.3263449142546</v>
      </c>
    </row>
    <row r="28" spans="2:26">
      <c r="B28" s="25" t="s">
        <v>32</v>
      </c>
      <c r="C28" s="4">
        <v>113.125</v>
      </c>
      <c r="D28" s="4">
        <v>0</v>
      </c>
      <c r="E28" s="4">
        <f t="shared" si="0"/>
        <v>113.125</v>
      </c>
      <c r="F28" s="4">
        <v>229</v>
      </c>
      <c r="G28" s="4">
        <v>0</v>
      </c>
      <c r="H28" s="4">
        <v>229</v>
      </c>
      <c r="I28" s="4">
        <v>0</v>
      </c>
      <c r="J28" s="4">
        <v>0</v>
      </c>
      <c r="K28" s="4">
        <v>0</v>
      </c>
      <c r="L28" s="4">
        <v>0</v>
      </c>
      <c r="M28" s="4">
        <v>500</v>
      </c>
      <c r="N28" s="4">
        <v>0</v>
      </c>
      <c r="O28" s="4">
        <v>0</v>
      </c>
      <c r="P28" s="4">
        <v>0</v>
      </c>
      <c r="Q28" s="4">
        <v>0</v>
      </c>
      <c r="R28" s="4">
        <v>0</v>
      </c>
      <c r="S28" s="4">
        <v>500</v>
      </c>
      <c r="T28" s="4">
        <v>0</v>
      </c>
      <c r="U28" s="4">
        <v>0</v>
      </c>
      <c r="V28" s="4">
        <v>500</v>
      </c>
      <c r="W28" s="4">
        <v>81.240993844931978</v>
      </c>
      <c r="X28" s="4">
        <v>875.04188463410173</v>
      </c>
      <c r="Y28" s="4">
        <v>0</v>
      </c>
      <c r="Z28" s="13">
        <v>956.28287847903368</v>
      </c>
    </row>
    <row r="29" spans="2:26">
      <c r="B29" s="25" t="s">
        <v>31</v>
      </c>
      <c r="C29" s="16">
        <v>173.17500000000001</v>
      </c>
      <c r="D29" s="16">
        <v>0</v>
      </c>
      <c r="E29" s="16">
        <f t="shared" si="0"/>
        <v>173.17500000000001</v>
      </c>
      <c r="F29" s="16">
        <v>323.5</v>
      </c>
      <c r="G29" s="16">
        <v>0</v>
      </c>
      <c r="H29" s="16">
        <v>323.5</v>
      </c>
      <c r="I29" s="16">
        <v>0</v>
      </c>
      <c r="J29" s="16">
        <v>0</v>
      </c>
      <c r="K29" s="16">
        <v>0</v>
      </c>
      <c r="L29" s="16">
        <v>0</v>
      </c>
      <c r="M29" s="16">
        <v>500</v>
      </c>
      <c r="N29" s="16">
        <v>500</v>
      </c>
      <c r="O29" s="16">
        <v>0</v>
      </c>
      <c r="P29" s="16">
        <v>0</v>
      </c>
      <c r="Q29" s="16">
        <v>0</v>
      </c>
      <c r="R29" s="16">
        <v>800</v>
      </c>
      <c r="S29" s="16">
        <v>1000</v>
      </c>
      <c r="T29" s="16">
        <v>0</v>
      </c>
      <c r="U29" s="16">
        <v>800</v>
      </c>
      <c r="V29" s="16">
        <v>1800</v>
      </c>
      <c r="W29" s="16">
        <v>0</v>
      </c>
      <c r="X29" s="16">
        <v>565.57977109366834</v>
      </c>
      <c r="Y29" s="16">
        <v>0</v>
      </c>
      <c r="Z29" s="15">
        <v>565.57977109366834</v>
      </c>
    </row>
    <row r="30" spans="2:26">
      <c r="B30" s="25" t="s">
        <v>33</v>
      </c>
      <c r="C30" s="4">
        <v>3500.7984148748765</v>
      </c>
      <c r="D30" s="4">
        <v>0</v>
      </c>
      <c r="E30" s="4">
        <f t="shared" si="0"/>
        <v>3500.7984148748765</v>
      </c>
      <c r="F30" s="4">
        <v>68.83766717394407</v>
      </c>
      <c r="G30" s="4">
        <v>0</v>
      </c>
      <c r="H30" s="4">
        <v>68.83766717394407</v>
      </c>
      <c r="I30" s="4">
        <v>0</v>
      </c>
      <c r="J30" s="4">
        <v>0</v>
      </c>
      <c r="K30" s="4">
        <v>0</v>
      </c>
      <c r="L30" s="4">
        <v>0</v>
      </c>
      <c r="M30" s="4">
        <v>500</v>
      </c>
      <c r="N30" s="4">
        <v>0</v>
      </c>
      <c r="O30" s="4">
        <v>0</v>
      </c>
      <c r="P30" s="4">
        <v>0</v>
      </c>
      <c r="Q30" s="4">
        <v>0</v>
      </c>
      <c r="R30" s="4">
        <v>0</v>
      </c>
      <c r="S30" s="4">
        <v>500</v>
      </c>
      <c r="T30" s="4">
        <v>0</v>
      </c>
      <c r="U30" s="4">
        <v>0</v>
      </c>
      <c r="V30" s="4">
        <v>500</v>
      </c>
      <c r="W30" s="4">
        <v>0</v>
      </c>
      <c r="X30" s="4">
        <v>0</v>
      </c>
      <c r="Y30" s="4">
        <v>0</v>
      </c>
      <c r="Z30" s="13">
        <v>0</v>
      </c>
    </row>
    <row r="31" spans="2:26">
      <c r="B31" s="25" t="s">
        <v>29</v>
      </c>
      <c r="C31" s="16">
        <v>8051.8037830446674</v>
      </c>
      <c r="D31" s="16">
        <v>4546.9462169553326</v>
      </c>
      <c r="E31" s="16">
        <f t="shared" si="0"/>
        <v>12598.75</v>
      </c>
      <c r="F31" s="16">
        <v>4681</v>
      </c>
      <c r="G31" s="16">
        <v>0</v>
      </c>
      <c r="H31" s="16">
        <v>4681</v>
      </c>
      <c r="I31" s="16">
        <v>250</v>
      </c>
      <c r="J31" s="16">
        <v>1250</v>
      </c>
      <c r="K31" s="16">
        <v>1500</v>
      </c>
      <c r="L31" s="16">
        <v>0</v>
      </c>
      <c r="M31" s="16">
        <v>9000</v>
      </c>
      <c r="N31" s="16">
        <v>6000</v>
      </c>
      <c r="O31" s="16">
        <v>2400</v>
      </c>
      <c r="P31" s="16">
        <v>1600</v>
      </c>
      <c r="Q31" s="16">
        <v>0</v>
      </c>
      <c r="R31" s="16">
        <v>0</v>
      </c>
      <c r="S31" s="16">
        <v>15000</v>
      </c>
      <c r="T31" s="16">
        <v>4000</v>
      </c>
      <c r="U31" s="16">
        <v>0</v>
      </c>
      <c r="V31" s="16">
        <v>19000</v>
      </c>
      <c r="W31" s="16">
        <v>28.01913795239917</v>
      </c>
      <c r="X31" s="16">
        <v>0</v>
      </c>
      <c r="Y31" s="16">
        <v>0</v>
      </c>
      <c r="Z31" s="15">
        <v>28.01913795239917</v>
      </c>
    </row>
    <row r="32" spans="2:26">
      <c r="B32" s="25" t="s">
        <v>28</v>
      </c>
      <c r="C32" s="4">
        <v>4132.5358581822602</v>
      </c>
      <c r="D32" s="4">
        <v>284.9200824117994</v>
      </c>
      <c r="E32" s="4">
        <f t="shared" si="0"/>
        <v>4417.4559405940599</v>
      </c>
      <c r="F32" s="4">
        <v>651.50000000000091</v>
      </c>
      <c r="G32" s="4">
        <v>0</v>
      </c>
      <c r="H32" s="4">
        <v>651.50000000000091</v>
      </c>
      <c r="I32" s="4">
        <v>250</v>
      </c>
      <c r="J32" s="4">
        <v>0</v>
      </c>
      <c r="K32" s="4">
        <v>250</v>
      </c>
      <c r="L32" s="4">
        <v>0</v>
      </c>
      <c r="M32" s="4">
        <v>0</v>
      </c>
      <c r="N32" s="4">
        <v>0</v>
      </c>
      <c r="O32" s="4">
        <v>0</v>
      </c>
      <c r="P32" s="4">
        <v>0</v>
      </c>
      <c r="Q32" s="4">
        <v>0</v>
      </c>
      <c r="R32" s="4">
        <v>0</v>
      </c>
      <c r="S32" s="4">
        <v>0</v>
      </c>
      <c r="T32" s="4">
        <v>0</v>
      </c>
      <c r="U32" s="4">
        <v>0</v>
      </c>
      <c r="V32" s="4">
        <v>0</v>
      </c>
      <c r="W32" s="4">
        <v>15124.149255537006</v>
      </c>
      <c r="X32" s="4">
        <v>22827.126267158277</v>
      </c>
      <c r="Y32" s="4">
        <v>7678.7924322611498</v>
      </c>
      <c r="Z32" s="13">
        <v>45630.067954956437</v>
      </c>
    </row>
    <row r="33" spans="1:26">
      <c r="B33" s="25" t="s">
        <v>30</v>
      </c>
      <c r="C33" s="16">
        <v>18040.224999999999</v>
      </c>
      <c r="D33" s="16">
        <v>0</v>
      </c>
      <c r="E33" s="16">
        <f t="shared" si="0"/>
        <v>18040.224999999999</v>
      </c>
      <c r="F33" s="16">
        <v>3443.00000000006</v>
      </c>
      <c r="G33" s="16">
        <v>0</v>
      </c>
      <c r="H33" s="16">
        <v>3443.00000000006</v>
      </c>
      <c r="I33" s="16">
        <v>5000</v>
      </c>
      <c r="J33" s="16">
        <v>0</v>
      </c>
      <c r="K33" s="16">
        <v>5000</v>
      </c>
      <c r="L33" s="16">
        <v>4800</v>
      </c>
      <c r="M33" s="16">
        <v>2000</v>
      </c>
      <c r="N33" s="16">
        <v>500</v>
      </c>
      <c r="O33" s="16">
        <v>2400</v>
      </c>
      <c r="P33" s="16">
        <v>800</v>
      </c>
      <c r="Q33" s="16">
        <v>4000</v>
      </c>
      <c r="R33" s="16">
        <v>800</v>
      </c>
      <c r="S33" s="16">
        <v>2500</v>
      </c>
      <c r="T33" s="16">
        <v>3200</v>
      </c>
      <c r="U33" s="16">
        <v>4800</v>
      </c>
      <c r="V33" s="16">
        <v>10500</v>
      </c>
      <c r="W33" s="16">
        <v>635.15714712664885</v>
      </c>
      <c r="X33" s="16">
        <v>0</v>
      </c>
      <c r="Y33" s="16">
        <v>2047.5487339859542</v>
      </c>
      <c r="Z33" s="15">
        <v>2682.705881112603</v>
      </c>
    </row>
    <row r="34" spans="1:26">
      <c r="B34" s="25" t="s">
        <v>27</v>
      </c>
      <c r="C34" s="4">
        <v>6739.3500000000013</v>
      </c>
      <c r="D34" s="4">
        <v>0</v>
      </c>
      <c r="E34" s="4">
        <f t="shared" si="0"/>
        <v>6739.3500000000013</v>
      </c>
      <c r="F34" s="4">
        <v>3497.2964923888994</v>
      </c>
      <c r="G34" s="4">
        <v>640.20350761085137</v>
      </c>
      <c r="H34" s="4">
        <v>4137.4999999997508</v>
      </c>
      <c r="I34" s="4">
        <v>500</v>
      </c>
      <c r="J34" s="4">
        <v>250</v>
      </c>
      <c r="K34" s="4">
        <v>750</v>
      </c>
      <c r="L34" s="4">
        <v>0</v>
      </c>
      <c r="M34" s="4">
        <v>2500</v>
      </c>
      <c r="N34" s="4">
        <v>2000</v>
      </c>
      <c r="O34" s="4">
        <v>0</v>
      </c>
      <c r="P34" s="4">
        <v>0</v>
      </c>
      <c r="Q34" s="4">
        <v>0</v>
      </c>
      <c r="R34" s="4">
        <v>0</v>
      </c>
      <c r="S34" s="4">
        <v>4500</v>
      </c>
      <c r="T34" s="4">
        <v>0</v>
      </c>
      <c r="U34" s="4">
        <v>0</v>
      </c>
      <c r="V34" s="4">
        <v>4500</v>
      </c>
      <c r="W34" s="4">
        <v>1904.0412576613676</v>
      </c>
      <c r="X34" s="4">
        <v>1545.2803868702463</v>
      </c>
      <c r="Y34" s="4">
        <v>4056.8569743516264</v>
      </c>
      <c r="Z34" s="13">
        <v>7506.1786188832402</v>
      </c>
    </row>
    <row r="35" spans="1:26">
      <c r="B35" s="25" t="s">
        <v>26</v>
      </c>
      <c r="C35" s="16">
        <v>4499.8181149505963</v>
      </c>
      <c r="D35" s="16">
        <v>0</v>
      </c>
      <c r="E35" s="16">
        <f t="shared" si="0"/>
        <v>4499.8181149505963</v>
      </c>
      <c r="F35" s="16">
        <v>4329.5000000001364</v>
      </c>
      <c r="G35" s="16">
        <v>0</v>
      </c>
      <c r="H35" s="16">
        <v>4329.5000000001364</v>
      </c>
      <c r="I35" s="16">
        <v>1000</v>
      </c>
      <c r="J35" s="16">
        <v>0</v>
      </c>
      <c r="K35" s="16">
        <v>1000</v>
      </c>
      <c r="L35" s="16">
        <v>3200</v>
      </c>
      <c r="M35" s="16">
        <v>3500</v>
      </c>
      <c r="N35" s="16">
        <v>1000</v>
      </c>
      <c r="O35" s="16">
        <v>800</v>
      </c>
      <c r="P35" s="16">
        <v>0</v>
      </c>
      <c r="Q35" s="16">
        <v>2400</v>
      </c>
      <c r="R35" s="16">
        <v>0</v>
      </c>
      <c r="S35" s="16">
        <v>4500</v>
      </c>
      <c r="T35" s="16">
        <v>800</v>
      </c>
      <c r="U35" s="16">
        <v>2400</v>
      </c>
      <c r="V35" s="16">
        <v>7700</v>
      </c>
      <c r="W35" s="16">
        <v>2520.6745547995743</v>
      </c>
      <c r="X35" s="16">
        <v>3348.4826111630769</v>
      </c>
      <c r="Y35" s="16">
        <v>1036.392172789406</v>
      </c>
      <c r="Z35" s="15">
        <v>6905.5493387520573</v>
      </c>
    </row>
    <row r="36" spans="1:26">
      <c r="B36" s="25" t="s">
        <v>25</v>
      </c>
      <c r="C36" s="4">
        <v>643.25</v>
      </c>
      <c r="D36" s="4">
        <v>0</v>
      </c>
      <c r="E36" s="4">
        <f t="shared" si="0"/>
        <v>643.25</v>
      </c>
      <c r="F36" s="4">
        <v>919.5</v>
      </c>
      <c r="G36" s="4">
        <v>0</v>
      </c>
      <c r="H36" s="4">
        <v>919.5</v>
      </c>
      <c r="I36" s="4">
        <v>250</v>
      </c>
      <c r="J36" s="4">
        <v>0</v>
      </c>
      <c r="K36" s="4">
        <v>250</v>
      </c>
      <c r="L36" s="4">
        <v>0</v>
      </c>
      <c r="M36" s="4">
        <v>500</v>
      </c>
      <c r="N36" s="4">
        <v>500</v>
      </c>
      <c r="O36" s="4">
        <v>0</v>
      </c>
      <c r="P36" s="4">
        <v>0</v>
      </c>
      <c r="Q36" s="4">
        <v>2400</v>
      </c>
      <c r="R36" s="4">
        <v>800</v>
      </c>
      <c r="S36" s="4">
        <v>1000</v>
      </c>
      <c r="T36" s="4">
        <v>0</v>
      </c>
      <c r="U36" s="4">
        <v>3200</v>
      </c>
      <c r="V36" s="4">
        <v>4200</v>
      </c>
      <c r="W36" s="4">
        <v>2048.1948320877755</v>
      </c>
      <c r="X36" s="4">
        <v>668.62268894245278</v>
      </c>
      <c r="Y36" s="4">
        <v>850.49360830282671</v>
      </c>
      <c r="Z36" s="13">
        <v>3567.3111293330549</v>
      </c>
    </row>
    <row r="37" spans="1:26">
      <c r="B37" s="25" t="s">
        <v>24</v>
      </c>
      <c r="C37" s="16">
        <v>8382.596454883369</v>
      </c>
      <c r="D37" s="16">
        <v>357.30948571069104</v>
      </c>
      <c r="E37" s="16">
        <f t="shared" si="0"/>
        <v>8739.9059405940607</v>
      </c>
      <c r="F37" s="16">
        <v>763.49999999999591</v>
      </c>
      <c r="G37" s="16">
        <v>0</v>
      </c>
      <c r="H37" s="16">
        <v>763.49999999999591</v>
      </c>
      <c r="I37" s="16">
        <v>3250</v>
      </c>
      <c r="J37" s="16">
        <v>750</v>
      </c>
      <c r="K37" s="16">
        <v>4000</v>
      </c>
      <c r="L37" s="16">
        <v>8000</v>
      </c>
      <c r="M37" s="16">
        <v>0</v>
      </c>
      <c r="N37" s="16">
        <v>0</v>
      </c>
      <c r="O37" s="16">
        <v>0</v>
      </c>
      <c r="P37" s="16">
        <v>0</v>
      </c>
      <c r="Q37" s="16">
        <v>0</v>
      </c>
      <c r="R37" s="16">
        <v>0</v>
      </c>
      <c r="S37" s="16">
        <v>0</v>
      </c>
      <c r="T37" s="16">
        <v>0</v>
      </c>
      <c r="U37" s="16">
        <v>0</v>
      </c>
      <c r="V37" s="16">
        <v>0</v>
      </c>
      <c r="W37" s="16">
        <v>4879.374588280547</v>
      </c>
      <c r="X37" s="16">
        <v>12449.615665762885</v>
      </c>
      <c r="Y37" s="16">
        <v>0</v>
      </c>
      <c r="Z37" s="15">
        <v>17328.990254043434</v>
      </c>
    </row>
    <row r="38" spans="1:26">
      <c r="B38" s="25" t="s">
        <v>23</v>
      </c>
      <c r="C38" s="4">
        <v>205.82499999999999</v>
      </c>
      <c r="D38" s="4">
        <v>0</v>
      </c>
      <c r="E38" s="4">
        <f t="shared" si="0"/>
        <v>205.82499999999999</v>
      </c>
      <c r="F38" s="4">
        <v>970.5</v>
      </c>
      <c r="G38" s="4">
        <v>0</v>
      </c>
      <c r="H38" s="4">
        <v>970.5</v>
      </c>
      <c r="I38" s="4">
        <v>250</v>
      </c>
      <c r="J38" s="4">
        <v>0</v>
      </c>
      <c r="K38" s="4">
        <v>250</v>
      </c>
      <c r="L38" s="4">
        <v>1600</v>
      </c>
      <c r="M38" s="4">
        <v>500</v>
      </c>
      <c r="N38" s="4">
        <v>0</v>
      </c>
      <c r="O38" s="4">
        <v>0</v>
      </c>
      <c r="P38" s="4">
        <v>0</v>
      </c>
      <c r="Q38" s="4">
        <v>0</v>
      </c>
      <c r="R38" s="4">
        <v>0</v>
      </c>
      <c r="S38" s="4">
        <v>500</v>
      </c>
      <c r="T38" s="4">
        <v>0</v>
      </c>
      <c r="U38" s="4">
        <v>0</v>
      </c>
      <c r="V38" s="4">
        <v>500</v>
      </c>
      <c r="W38" s="4">
        <v>1194.0193240410767</v>
      </c>
      <c r="X38" s="4">
        <v>0</v>
      </c>
      <c r="Y38" s="4">
        <v>333.54428223280672</v>
      </c>
      <c r="Z38" s="13">
        <v>1527.5636062738836</v>
      </c>
    </row>
    <row r="39" spans="1:26" ht="15.75" thickBot="1">
      <c r="B39" s="25" t="s">
        <v>22</v>
      </c>
      <c r="C39" s="16">
        <v>660.82499999999993</v>
      </c>
      <c r="D39" s="16">
        <v>0</v>
      </c>
      <c r="E39" s="16">
        <f t="shared" si="0"/>
        <v>660.82499999999993</v>
      </c>
      <c r="F39" s="16">
        <v>959</v>
      </c>
      <c r="G39" s="16">
        <v>0</v>
      </c>
      <c r="H39" s="16">
        <v>959</v>
      </c>
      <c r="I39" s="16">
        <v>500</v>
      </c>
      <c r="J39" s="16">
        <v>0</v>
      </c>
      <c r="K39" s="16">
        <v>500</v>
      </c>
      <c r="L39" s="16">
        <v>3200</v>
      </c>
      <c r="M39" s="16">
        <v>500</v>
      </c>
      <c r="N39" s="16">
        <v>500</v>
      </c>
      <c r="O39" s="16">
        <v>0</v>
      </c>
      <c r="P39" s="16">
        <v>0</v>
      </c>
      <c r="Q39" s="16">
        <v>0</v>
      </c>
      <c r="R39" s="16">
        <v>0</v>
      </c>
      <c r="S39" s="16">
        <v>1000</v>
      </c>
      <c r="T39" s="16">
        <v>0</v>
      </c>
      <c r="U39" s="16">
        <v>0</v>
      </c>
      <c r="V39" s="16">
        <v>1000</v>
      </c>
      <c r="W39" s="16">
        <v>1349.6384033256579</v>
      </c>
      <c r="X39" s="16">
        <v>0</v>
      </c>
      <c r="Y39" s="70">
        <v>673.57002274634078</v>
      </c>
      <c r="Z39" s="15">
        <v>2023.2084260719987</v>
      </c>
    </row>
    <row r="40" spans="1:26" ht="15.75" thickBot="1">
      <c r="B40" s="59" t="s">
        <v>300</v>
      </c>
      <c r="C40" s="55">
        <f>SUM(C5:C39)</f>
        <v>325042.18887637294</v>
      </c>
      <c r="D40" s="36">
        <f t="shared" ref="D40:E40" si="1">SUM(D6:D39)</f>
        <v>50924.594691194332</v>
      </c>
      <c r="E40" s="36">
        <f t="shared" si="1"/>
        <v>375966.78356756724</v>
      </c>
      <c r="F40" s="36">
        <f>SUM(F5:F39)</f>
        <v>212150.16476358377</v>
      </c>
      <c r="G40" s="36">
        <f t="shared" ref="G40:Z40" si="2">SUM(G5:G39)</f>
        <v>7985.0292822973079</v>
      </c>
      <c r="H40" s="36">
        <f t="shared" si="2"/>
        <v>220135.1940458811</v>
      </c>
      <c r="I40" s="36">
        <f t="shared" si="2"/>
        <v>46500</v>
      </c>
      <c r="J40" s="36">
        <f t="shared" si="2"/>
        <v>11250</v>
      </c>
      <c r="K40" s="36">
        <f t="shared" si="2"/>
        <v>57750</v>
      </c>
      <c r="L40" s="36">
        <f t="shared" si="2"/>
        <v>112000</v>
      </c>
      <c r="M40" s="36">
        <f t="shared" si="2"/>
        <v>144000</v>
      </c>
      <c r="N40" s="36">
        <f t="shared" si="2"/>
        <v>57000</v>
      </c>
      <c r="O40" s="36">
        <f t="shared" si="2"/>
        <v>32000</v>
      </c>
      <c r="P40" s="36">
        <f t="shared" si="2"/>
        <v>12800</v>
      </c>
      <c r="Q40" s="36">
        <f t="shared" si="2"/>
        <v>22400</v>
      </c>
      <c r="R40" s="36">
        <f t="shared" si="2"/>
        <v>6400</v>
      </c>
      <c r="S40" s="36">
        <f t="shared" si="2"/>
        <v>201000</v>
      </c>
      <c r="T40" s="36">
        <f t="shared" si="2"/>
        <v>44800</v>
      </c>
      <c r="U40" s="36">
        <f t="shared" si="2"/>
        <v>28800</v>
      </c>
      <c r="V40" s="36">
        <f t="shared" si="2"/>
        <v>274600</v>
      </c>
      <c r="W40" s="36">
        <f t="shared" si="2"/>
        <v>67313.509336230651</v>
      </c>
      <c r="X40" s="36">
        <f t="shared" si="2"/>
        <v>103825.60109868489</v>
      </c>
      <c r="Y40" s="36">
        <f t="shared" si="2"/>
        <v>69988.457389238087</v>
      </c>
      <c r="Z40" s="37">
        <f t="shared" si="2"/>
        <v>241127.56782415358</v>
      </c>
    </row>
    <row r="41" spans="1:26" s="115" customFormat="1" ht="15.75" thickBot="1">
      <c r="B41" s="59" t="s">
        <v>61</v>
      </c>
      <c r="C41" s="193">
        <f>C30+C19</f>
        <v>44743.582147879977</v>
      </c>
      <c r="D41" s="191">
        <f t="shared" ref="D41:Z41" si="3">D30+D19</f>
        <v>17968.967852120022</v>
      </c>
      <c r="E41" s="191">
        <f t="shared" si="3"/>
        <v>62712.55</v>
      </c>
      <c r="F41" s="191">
        <f t="shared" si="3"/>
        <v>8939.5000000003129</v>
      </c>
      <c r="G41" s="191">
        <f t="shared" si="3"/>
        <v>0</v>
      </c>
      <c r="H41" s="191">
        <f t="shared" si="3"/>
        <v>8939.5000000003129</v>
      </c>
      <c r="I41" s="191">
        <f t="shared" si="3"/>
        <v>3250</v>
      </c>
      <c r="J41" s="191">
        <f t="shared" si="3"/>
        <v>1750</v>
      </c>
      <c r="K41" s="191">
        <f t="shared" si="3"/>
        <v>5000</v>
      </c>
      <c r="L41" s="191">
        <f t="shared" si="3"/>
        <v>12800</v>
      </c>
      <c r="M41" s="191">
        <f t="shared" si="3"/>
        <v>24000</v>
      </c>
      <c r="N41" s="191">
        <f t="shared" si="3"/>
        <v>3000</v>
      </c>
      <c r="O41" s="191">
        <f t="shared" si="3"/>
        <v>1600</v>
      </c>
      <c r="P41" s="191">
        <f t="shared" si="3"/>
        <v>800</v>
      </c>
      <c r="Q41" s="191">
        <f t="shared" si="3"/>
        <v>0</v>
      </c>
      <c r="R41" s="191">
        <f t="shared" si="3"/>
        <v>0</v>
      </c>
      <c r="S41" s="191">
        <f t="shared" si="3"/>
        <v>27000</v>
      </c>
      <c r="T41" s="191">
        <f t="shared" si="3"/>
        <v>2400</v>
      </c>
      <c r="U41" s="191">
        <f t="shared" si="3"/>
        <v>0</v>
      </c>
      <c r="V41" s="191">
        <f t="shared" si="3"/>
        <v>29400</v>
      </c>
      <c r="W41" s="191">
        <f t="shared" si="3"/>
        <v>475.8930435515058</v>
      </c>
      <c r="X41" s="191">
        <f t="shared" si="3"/>
        <v>2019.4308397243353</v>
      </c>
      <c r="Y41" s="191">
        <f t="shared" si="3"/>
        <v>3584.5518285244088</v>
      </c>
      <c r="Z41" s="192">
        <f t="shared" si="3"/>
        <v>6079.8757118002504</v>
      </c>
    </row>
    <row r="42" spans="1:26" s="115" customFormat="1">
      <c r="A42" s="176"/>
      <c r="B42" s="60" t="s">
        <v>107</v>
      </c>
      <c r="C42" s="33"/>
      <c r="D42" s="33"/>
      <c r="E42" s="33"/>
      <c r="F42" s="33">
        <v>1200</v>
      </c>
      <c r="G42" s="33">
        <v>2866.6666666666665</v>
      </c>
      <c r="H42" s="33">
        <v>4066.6666666666665</v>
      </c>
      <c r="I42" s="33"/>
      <c r="J42" s="33"/>
      <c r="K42" s="33"/>
      <c r="L42" s="33"/>
      <c r="M42" s="33"/>
      <c r="N42" s="33"/>
      <c r="O42" s="33"/>
      <c r="P42" s="33"/>
      <c r="Q42" s="33"/>
      <c r="R42" s="33"/>
      <c r="S42" s="33"/>
      <c r="T42" s="33"/>
      <c r="U42" s="33"/>
      <c r="V42" s="33"/>
      <c r="W42" s="33"/>
      <c r="X42" s="33"/>
      <c r="Y42" s="33"/>
      <c r="Z42" s="195"/>
    </row>
    <row r="43" spans="1:26" s="115" customFormat="1">
      <c r="A43" s="176"/>
      <c r="B43" s="60" t="s">
        <v>124</v>
      </c>
      <c r="C43" s="32"/>
      <c r="D43" s="32"/>
      <c r="E43" s="32"/>
      <c r="F43" s="32">
        <v>600</v>
      </c>
      <c r="G43" s="32">
        <v>1400</v>
      </c>
      <c r="H43" s="32">
        <v>2000</v>
      </c>
      <c r="I43" s="32"/>
      <c r="J43" s="32"/>
      <c r="K43" s="32"/>
      <c r="L43" s="32"/>
      <c r="M43" s="32"/>
      <c r="N43" s="32"/>
      <c r="O43" s="32"/>
      <c r="P43" s="32"/>
      <c r="Q43" s="32"/>
      <c r="R43" s="32"/>
      <c r="S43" s="32"/>
      <c r="T43" s="32"/>
      <c r="U43" s="32"/>
      <c r="V43" s="32"/>
      <c r="W43" s="32"/>
      <c r="X43" s="32"/>
      <c r="Y43" s="32"/>
      <c r="Z43" s="13"/>
    </row>
    <row r="44" spans="1:26" s="115" customFormat="1">
      <c r="A44" s="176"/>
      <c r="B44" s="60" t="s">
        <v>126</v>
      </c>
      <c r="C44" s="33"/>
      <c r="D44" s="33"/>
      <c r="E44" s="33"/>
      <c r="F44" s="33">
        <v>666.66666666666663</v>
      </c>
      <c r="G44" s="33">
        <v>1533.3333333333333</v>
      </c>
      <c r="H44" s="33">
        <v>2200</v>
      </c>
      <c r="I44" s="33"/>
      <c r="J44" s="33"/>
      <c r="K44" s="33"/>
      <c r="L44" s="33"/>
      <c r="M44" s="33"/>
      <c r="N44" s="33"/>
      <c r="O44" s="33"/>
      <c r="P44" s="33"/>
      <c r="Q44" s="33"/>
      <c r="R44" s="33"/>
      <c r="S44" s="33"/>
      <c r="T44" s="33"/>
      <c r="U44" s="33"/>
      <c r="V44" s="33"/>
      <c r="W44" s="33"/>
      <c r="X44" s="33"/>
      <c r="Y44" s="33"/>
      <c r="Z44" s="15"/>
    </row>
    <row r="45" spans="1:26" s="115" customFormat="1">
      <c r="A45" s="176"/>
      <c r="B45" s="60" t="s">
        <v>180</v>
      </c>
      <c r="C45" s="32"/>
      <c r="D45" s="32"/>
      <c r="E45" s="32"/>
      <c r="F45" s="32">
        <v>66.666666666666657</v>
      </c>
      <c r="G45" s="32">
        <v>133.33333333333331</v>
      </c>
      <c r="H45" s="32">
        <v>199.99999999999997</v>
      </c>
      <c r="I45" s="32"/>
      <c r="J45" s="32"/>
      <c r="K45" s="32"/>
      <c r="L45" s="32"/>
      <c r="M45" s="32"/>
      <c r="N45" s="32"/>
      <c r="O45" s="32"/>
      <c r="P45" s="32"/>
      <c r="Q45" s="32"/>
      <c r="R45" s="32"/>
      <c r="S45" s="32"/>
      <c r="T45" s="32"/>
      <c r="U45" s="32"/>
      <c r="V45" s="32"/>
      <c r="W45" s="32"/>
      <c r="X45" s="32"/>
      <c r="Y45" s="32"/>
      <c r="Z45" s="13"/>
    </row>
    <row r="46" spans="1:26" s="115" customFormat="1" ht="15.75" thickBot="1">
      <c r="A46" s="176"/>
      <c r="B46" s="60" t="s">
        <v>146</v>
      </c>
      <c r="C46" s="33"/>
      <c r="D46" s="33"/>
      <c r="E46" s="33"/>
      <c r="F46" s="33">
        <v>200</v>
      </c>
      <c r="G46" s="33">
        <v>466.66666666666663</v>
      </c>
      <c r="H46" s="33">
        <v>666.66666666666663</v>
      </c>
      <c r="I46" s="33"/>
      <c r="J46" s="33"/>
      <c r="K46" s="33"/>
      <c r="L46" s="33"/>
      <c r="M46" s="33"/>
      <c r="N46" s="33"/>
      <c r="O46" s="33"/>
      <c r="P46" s="33"/>
      <c r="Q46" s="33"/>
      <c r="R46" s="33"/>
      <c r="S46" s="33"/>
      <c r="T46" s="33"/>
      <c r="U46" s="33"/>
      <c r="V46" s="33"/>
      <c r="W46" s="33"/>
      <c r="X46" s="33"/>
      <c r="Y46" s="33"/>
      <c r="Z46" s="15"/>
    </row>
    <row r="47" spans="1:26" s="115" customFormat="1" ht="15.75" thickBot="1">
      <c r="A47" s="176"/>
      <c r="B47" s="59" t="s">
        <v>133</v>
      </c>
      <c r="C47" s="55"/>
      <c r="D47" s="36"/>
      <c r="E47" s="36"/>
      <c r="F47" s="36">
        <v>2733.333333333333</v>
      </c>
      <c r="G47" s="36">
        <v>6399.9999999999991</v>
      </c>
      <c r="H47" s="36">
        <v>9133.3333333333321</v>
      </c>
      <c r="I47" s="36"/>
      <c r="J47" s="36"/>
      <c r="K47" s="36"/>
      <c r="L47" s="36"/>
      <c r="M47" s="36"/>
      <c r="N47" s="36"/>
      <c r="O47" s="36"/>
      <c r="P47" s="36"/>
      <c r="Q47" s="36"/>
      <c r="R47" s="36"/>
      <c r="S47" s="36"/>
      <c r="T47" s="36"/>
      <c r="U47" s="36"/>
      <c r="V47" s="36"/>
      <c r="W47" s="36"/>
      <c r="X47" s="36"/>
      <c r="Y47" s="36"/>
      <c r="Z47" s="37"/>
    </row>
  </sheetData>
  <mergeCells count="2">
    <mergeCell ref="C2:Z2"/>
    <mergeCell ref="C3:Z3"/>
  </mergeCells>
  <hyperlinks>
    <hyperlink ref="R1" location="ReadMe!A1" display="go back to ReadMe"/>
  </hyperlinks>
  <printOptions horizontalCentered="1"/>
  <pageMargins left="0.23622047244094491" right="0.23622047244094491" top="0.74803149606299213" bottom="0.74803149606299213" header="0.31496062992125984" footer="0.31496062992125984"/>
  <pageSetup paperSize="9" scale="68" orientation="landscape" r:id="rId1"/>
  <headerFooter>
    <oddHeader>&amp;C&amp;A</oddHeader>
    <oddFooter>&amp;C&amp;Z&amp;F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7"/>
  <sheetViews>
    <sheetView workbookViewId="0">
      <selection activeCell="G44" sqref="G44"/>
    </sheetView>
  </sheetViews>
  <sheetFormatPr baseColWidth="10" defaultColWidth="9.140625" defaultRowHeight="15"/>
  <cols>
    <col min="1" max="1" width="2.7109375" customWidth="1"/>
    <col min="2" max="2" width="9.7109375" style="1" bestFit="1" customWidth="1"/>
    <col min="4" max="5" width="9.140625" style="109"/>
    <col min="8" max="8" width="9.140625" customWidth="1"/>
    <col min="11" max="11" width="9.140625" customWidth="1"/>
    <col min="19" max="22" width="9.140625" customWidth="1"/>
    <col min="26" max="26" width="9.140625" customWidth="1"/>
  </cols>
  <sheetData>
    <row r="1" spans="1:26" ht="19.5" thickBot="1">
      <c r="A1" s="120" t="s">
        <v>302</v>
      </c>
      <c r="G1" s="122" t="s">
        <v>311</v>
      </c>
      <c r="R1" s="142" t="s">
        <v>370</v>
      </c>
    </row>
    <row r="2" spans="1:26" s="2" customFormat="1" ht="15.75" customHeight="1" thickBot="1">
      <c r="B2" s="30" t="s">
        <v>59</v>
      </c>
      <c r="C2" s="205">
        <v>2040</v>
      </c>
      <c r="D2" s="206"/>
      <c r="E2" s="206"/>
      <c r="F2" s="206"/>
      <c r="G2" s="206"/>
      <c r="H2" s="206"/>
      <c r="I2" s="206"/>
      <c r="J2" s="206"/>
      <c r="K2" s="206"/>
      <c r="L2" s="206"/>
      <c r="M2" s="206"/>
      <c r="N2" s="206"/>
      <c r="O2" s="206"/>
      <c r="P2" s="206"/>
      <c r="Q2" s="206"/>
      <c r="R2" s="206"/>
      <c r="S2" s="206"/>
      <c r="T2" s="206"/>
      <c r="U2" s="206"/>
      <c r="V2" s="206"/>
      <c r="W2" s="206"/>
      <c r="X2" s="206"/>
      <c r="Y2" s="206"/>
      <c r="Z2" s="207"/>
    </row>
    <row r="3" spans="1:26" s="2" customFormat="1" ht="15.75" customHeight="1" thickBot="1">
      <c r="B3" s="58" t="s">
        <v>60</v>
      </c>
      <c r="C3" s="205" t="s">
        <v>5</v>
      </c>
      <c r="D3" s="206"/>
      <c r="E3" s="206"/>
      <c r="F3" s="206"/>
      <c r="G3" s="206"/>
      <c r="H3" s="206"/>
      <c r="I3" s="206"/>
      <c r="J3" s="206"/>
      <c r="K3" s="206"/>
      <c r="L3" s="206"/>
      <c r="M3" s="206"/>
      <c r="N3" s="206"/>
      <c r="O3" s="206"/>
      <c r="P3" s="206"/>
      <c r="Q3" s="206"/>
      <c r="R3" s="206"/>
      <c r="S3" s="206"/>
      <c r="T3" s="206"/>
      <c r="U3" s="206"/>
      <c r="V3" s="206"/>
      <c r="W3" s="206"/>
      <c r="X3" s="206"/>
      <c r="Y3" s="206"/>
      <c r="Z3" s="207"/>
    </row>
    <row r="4" spans="1:26" s="50" customFormat="1" ht="34.5" thickBot="1">
      <c r="B4" s="23" t="s">
        <v>149</v>
      </c>
      <c r="C4" s="67" t="s">
        <v>14</v>
      </c>
      <c r="D4" s="67" t="s">
        <v>296</v>
      </c>
      <c r="E4" s="67" t="s">
        <v>295</v>
      </c>
      <c r="F4" s="67" t="s">
        <v>160</v>
      </c>
      <c r="G4" s="67" t="s">
        <v>161</v>
      </c>
      <c r="H4" s="67" t="s">
        <v>162</v>
      </c>
      <c r="I4" s="67" t="s">
        <v>163</v>
      </c>
      <c r="J4" s="67" t="s">
        <v>164</v>
      </c>
      <c r="K4" s="67" t="s">
        <v>165</v>
      </c>
      <c r="L4" s="67" t="s">
        <v>16</v>
      </c>
      <c r="M4" s="67" t="s">
        <v>166</v>
      </c>
      <c r="N4" s="67" t="s">
        <v>167</v>
      </c>
      <c r="O4" s="67" t="s">
        <v>168</v>
      </c>
      <c r="P4" s="67" t="s">
        <v>169</v>
      </c>
      <c r="Q4" s="67" t="s">
        <v>170</v>
      </c>
      <c r="R4" s="67" t="s">
        <v>171</v>
      </c>
      <c r="S4" s="67" t="s">
        <v>172</v>
      </c>
      <c r="T4" s="67" t="s">
        <v>173</v>
      </c>
      <c r="U4" s="67" t="s">
        <v>174</v>
      </c>
      <c r="V4" s="67" t="s">
        <v>175</v>
      </c>
      <c r="W4" s="67" t="s">
        <v>176</v>
      </c>
      <c r="X4" s="67" t="s">
        <v>177</v>
      </c>
      <c r="Y4" s="67" t="s">
        <v>19</v>
      </c>
      <c r="Z4" s="20" t="s">
        <v>178</v>
      </c>
    </row>
    <row r="5" spans="1:26" ht="15.75" thickBot="1">
      <c r="B5" s="24" t="s">
        <v>57</v>
      </c>
      <c r="C5" s="18" t="s">
        <v>3</v>
      </c>
      <c r="D5" s="18" t="s">
        <v>3</v>
      </c>
      <c r="E5" s="18" t="s">
        <v>3</v>
      </c>
      <c r="F5" s="18" t="s">
        <v>3</v>
      </c>
      <c r="G5" s="18" t="s">
        <v>3</v>
      </c>
      <c r="H5" s="18" t="s">
        <v>3</v>
      </c>
      <c r="I5" s="18" t="s">
        <v>3</v>
      </c>
      <c r="J5" s="18" t="s">
        <v>3</v>
      </c>
      <c r="K5" s="18" t="s">
        <v>3</v>
      </c>
      <c r="L5" s="18" t="s">
        <v>3</v>
      </c>
      <c r="M5" s="18" t="s">
        <v>3</v>
      </c>
      <c r="N5" s="18" t="s">
        <v>3</v>
      </c>
      <c r="O5" s="18" t="s">
        <v>3</v>
      </c>
      <c r="P5" s="18" t="s">
        <v>3</v>
      </c>
      <c r="Q5" s="18" t="s">
        <v>3</v>
      </c>
      <c r="R5" s="18" t="s">
        <v>3</v>
      </c>
      <c r="S5" s="18" t="s">
        <v>3</v>
      </c>
      <c r="T5" s="18" t="s">
        <v>3</v>
      </c>
      <c r="U5" s="18" t="s">
        <v>3</v>
      </c>
      <c r="V5" s="18" t="s">
        <v>3</v>
      </c>
      <c r="W5" s="18" t="s">
        <v>3</v>
      </c>
      <c r="X5" s="18" t="s">
        <v>3</v>
      </c>
      <c r="Y5" s="18" t="s">
        <v>3</v>
      </c>
      <c r="Z5" s="71" t="s">
        <v>3</v>
      </c>
    </row>
    <row r="6" spans="1:26">
      <c r="B6" s="25" t="s">
        <v>56</v>
      </c>
      <c r="C6" s="4">
        <v>1737.6428571428569</v>
      </c>
      <c r="D6" s="4">
        <v>0</v>
      </c>
      <c r="E6" s="4">
        <f>SUM(C6:D6)</f>
        <v>1737.6428571428569</v>
      </c>
      <c r="F6" s="4">
        <v>843.46143690209715</v>
      </c>
      <c r="G6" s="4">
        <v>0</v>
      </c>
      <c r="H6" s="4">
        <v>843.46143690209715</v>
      </c>
      <c r="I6" s="4">
        <v>0</v>
      </c>
      <c r="J6" s="4">
        <v>0</v>
      </c>
      <c r="K6" s="4">
        <v>0</v>
      </c>
      <c r="L6" s="4">
        <v>0</v>
      </c>
      <c r="M6" s="4">
        <v>0</v>
      </c>
      <c r="N6" s="4">
        <v>0</v>
      </c>
      <c r="O6" s="4">
        <v>0</v>
      </c>
      <c r="P6" s="4">
        <v>0</v>
      </c>
      <c r="Q6" s="4">
        <v>0</v>
      </c>
      <c r="R6" s="4">
        <v>0</v>
      </c>
      <c r="S6" s="4">
        <v>0</v>
      </c>
      <c r="T6" s="4">
        <v>0</v>
      </c>
      <c r="U6" s="4">
        <v>0</v>
      </c>
      <c r="V6" s="4">
        <v>0</v>
      </c>
      <c r="W6" s="4">
        <v>1023.2074601071852</v>
      </c>
      <c r="X6" s="4">
        <v>2551.9959779044566</v>
      </c>
      <c r="Y6" s="69">
        <v>0</v>
      </c>
      <c r="Z6" s="13">
        <v>3575.203438011642</v>
      </c>
    </row>
    <row r="7" spans="1:26">
      <c r="B7" s="25" t="s">
        <v>54</v>
      </c>
      <c r="C7" s="16">
        <v>5814.9500000000007</v>
      </c>
      <c r="D7" s="16">
        <v>0</v>
      </c>
      <c r="E7" s="16">
        <f t="shared" ref="E7:E39" si="0">SUM(C7:D7)</f>
        <v>5814.9500000000007</v>
      </c>
      <c r="F7" s="16">
        <v>7544.8467037942246</v>
      </c>
      <c r="G7" s="16">
        <v>0</v>
      </c>
      <c r="H7" s="16">
        <v>7544.8467037942246</v>
      </c>
      <c r="I7" s="16">
        <v>750</v>
      </c>
      <c r="J7" s="16">
        <v>1500</v>
      </c>
      <c r="K7" s="16">
        <v>2250</v>
      </c>
      <c r="L7" s="16">
        <v>0</v>
      </c>
      <c r="M7" s="16">
        <v>3000</v>
      </c>
      <c r="N7" s="16">
        <v>0</v>
      </c>
      <c r="O7" s="16">
        <v>0</v>
      </c>
      <c r="P7" s="16">
        <v>0</v>
      </c>
      <c r="Q7" s="16">
        <v>0</v>
      </c>
      <c r="R7" s="16">
        <v>0</v>
      </c>
      <c r="S7" s="16">
        <v>3000</v>
      </c>
      <c r="T7" s="16">
        <v>0</v>
      </c>
      <c r="U7" s="16">
        <v>0</v>
      </c>
      <c r="V7" s="16">
        <v>3000</v>
      </c>
      <c r="W7" s="16">
        <v>6826.9210209938374</v>
      </c>
      <c r="X7" s="16">
        <v>5235.6151489425629</v>
      </c>
      <c r="Y7" s="16">
        <v>10964.541757661707</v>
      </c>
      <c r="Z7" s="15">
        <v>23027.077927598108</v>
      </c>
    </row>
    <row r="8" spans="1:26">
      <c r="B8" s="25" t="s">
        <v>53</v>
      </c>
      <c r="C8" s="4">
        <v>1684.65</v>
      </c>
      <c r="D8" s="4">
        <v>0</v>
      </c>
      <c r="E8" s="4">
        <f t="shared" si="0"/>
        <v>1684.65</v>
      </c>
      <c r="F8" s="4">
        <v>695.44982958410742</v>
      </c>
      <c r="G8" s="4">
        <v>0</v>
      </c>
      <c r="H8" s="4">
        <v>695.44982958410742</v>
      </c>
      <c r="I8" s="4">
        <v>250</v>
      </c>
      <c r="J8" s="4">
        <v>0</v>
      </c>
      <c r="K8" s="4">
        <v>250</v>
      </c>
      <c r="L8" s="4">
        <v>0</v>
      </c>
      <c r="M8" s="4">
        <v>0</v>
      </c>
      <c r="N8" s="4">
        <v>0</v>
      </c>
      <c r="O8" s="4">
        <v>0</v>
      </c>
      <c r="P8" s="4">
        <v>0</v>
      </c>
      <c r="Q8" s="4">
        <v>800</v>
      </c>
      <c r="R8" s="4">
        <v>0</v>
      </c>
      <c r="S8" s="4">
        <v>0</v>
      </c>
      <c r="T8" s="4">
        <v>0</v>
      </c>
      <c r="U8" s="4">
        <v>800</v>
      </c>
      <c r="V8" s="4">
        <v>800</v>
      </c>
      <c r="W8" s="4">
        <v>1947.5100151675131</v>
      </c>
      <c r="X8" s="4">
        <v>1308.557483388586</v>
      </c>
      <c r="Y8" s="4">
        <v>772.73314587379616</v>
      </c>
      <c r="Z8" s="13">
        <v>4028.8006444298953</v>
      </c>
    </row>
    <row r="9" spans="1:26">
      <c r="B9" s="25" t="s">
        <v>52</v>
      </c>
      <c r="C9" s="16">
        <v>7701.5545694438943</v>
      </c>
      <c r="D9" s="16">
        <v>2724.9204305561052</v>
      </c>
      <c r="E9" s="16">
        <f t="shared" si="0"/>
        <v>10426.474999999999</v>
      </c>
      <c r="F9" s="16">
        <v>14505.821180296582</v>
      </c>
      <c r="G9" s="16">
        <v>0</v>
      </c>
      <c r="H9" s="16">
        <v>14505.821180296582</v>
      </c>
      <c r="I9" s="16">
        <v>500</v>
      </c>
      <c r="J9" s="16">
        <v>3250</v>
      </c>
      <c r="K9" s="16">
        <v>3750</v>
      </c>
      <c r="L9" s="16">
        <v>0</v>
      </c>
      <c r="M9" s="16">
        <v>5000</v>
      </c>
      <c r="N9" s="16">
        <v>0</v>
      </c>
      <c r="O9" s="16">
        <v>0</v>
      </c>
      <c r="P9" s="16">
        <v>0</v>
      </c>
      <c r="Q9" s="16">
        <v>0</v>
      </c>
      <c r="R9" s="16">
        <v>0</v>
      </c>
      <c r="S9" s="16">
        <v>5000</v>
      </c>
      <c r="T9" s="16">
        <v>0</v>
      </c>
      <c r="U9" s="16">
        <v>0</v>
      </c>
      <c r="V9" s="16">
        <v>5000</v>
      </c>
      <c r="W9" s="16">
        <v>297.91022856056713</v>
      </c>
      <c r="X9" s="16">
        <v>0</v>
      </c>
      <c r="Y9" s="16">
        <v>2135.0758583385077</v>
      </c>
      <c r="Z9" s="15">
        <v>2432.986086899075</v>
      </c>
    </row>
    <row r="10" spans="1:26">
      <c r="B10" s="25" t="s">
        <v>51</v>
      </c>
      <c r="C10" s="4">
        <v>2926.5</v>
      </c>
      <c r="D10" s="4">
        <v>0</v>
      </c>
      <c r="E10" s="4">
        <f t="shared" si="0"/>
        <v>2926.5</v>
      </c>
      <c r="F10" s="4">
        <v>4184.2912975715926</v>
      </c>
      <c r="G10" s="4">
        <v>0</v>
      </c>
      <c r="H10" s="4">
        <v>4184.2912975715926</v>
      </c>
      <c r="I10" s="4">
        <v>750</v>
      </c>
      <c r="J10" s="4">
        <v>1750</v>
      </c>
      <c r="K10" s="4">
        <v>2500</v>
      </c>
      <c r="L10" s="4">
        <v>1600</v>
      </c>
      <c r="M10" s="4">
        <v>1000</v>
      </c>
      <c r="N10" s="4">
        <v>0</v>
      </c>
      <c r="O10" s="4">
        <v>0</v>
      </c>
      <c r="P10" s="4">
        <v>0</v>
      </c>
      <c r="Q10" s="4">
        <v>0</v>
      </c>
      <c r="R10" s="4">
        <v>0</v>
      </c>
      <c r="S10" s="4">
        <v>1000</v>
      </c>
      <c r="T10" s="4">
        <v>0</v>
      </c>
      <c r="U10" s="4">
        <v>0</v>
      </c>
      <c r="V10" s="4">
        <v>1000</v>
      </c>
      <c r="W10" s="4">
        <v>1287.5253531924152</v>
      </c>
      <c r="X10" s="4">
        <v>5342.9825883336753</v>
      </c>
      <c r="Y10" s="4">
        <v>1102.8031020155586</v>
      </c>
      <c r="Z10" s="13">
        <v>7733.3110435416493</v>
      </c>
    </row>
    <row r="11" spans="1:26">
      <c r="B11" s="25" t="s">
        <v>50</v>
      </c>
      <c r="C11" s="16">
        <v>841</v>
      </c>
      <c r="D11" s="16">
        <v>0</v>
      </c>
      <c r="E11" s="16">
        <f t="shared" si="0"/>
        <v>841</v>
      </c>
      <c r="F11" s="16">
        <v>10329</v>
      </c>
      <c r="G11" s="16">
        <v>0</v>
      </c>
      <c r="H11" s="16">
        <v>10329</v>
      </c>
      <c r="I11" s="16">
        <v>250</v>
      </c>
      <c r="J11" s="16">
        <v>1000</v>
      </c>
      <c r="K11" s="16">
        <v>1250</v>
      </c>
      <c r="L11" s="16">
        <v>0</v>
      </c>
      <c r="M11" s="16">
        <v>0</v>
      </c>
      <c r="N11" s="16">
        <v>0</v>
      </c>
      <c r="O11" s="16">
        <v>0</v>
      </c>
      <c r="P11" s="16">
        <v>0</v>
      </c>
      <c r="Q11" s="16">
        <v>0</v>
      </c>
      <c r="R11" s="16">
        <v>0</v>
      </c>
      <c r="S11" s="16">
        <v>0</v>
      </c>
      <c r="T11" s="16">
        <v>0</v>
      </c>
      <c r="U11" s="16">
        <v>0</v>
      </c>
      <c r="V11" s="16">
        <v>0</v>
      </c>
      <c r="W11" s="16">
        <v>4271.3840094503375</v>
      </c>
      <c r="X11" s="16">
        <v>8423.2036025389898</v>
      </c>
      <c r="Y11" s="16">
        <v>6025.7630115634383</v>
      </c>
      <c r="Z11" s="15">
        <v>18720.350623552768</v>
      </c>
    </row>
    <row r="12" spans="1:26">
      <c r="B12" s="25" t="s">
        <v>49</v>
      </c>
      <c r="C12" s="4">
        <v>5557</v>
      </c>
      <c r="D12" s="4">
        <v>0</v>
      </c>
      <c r="E12" s="4">
        <f t="shared" si="0"/>
        <v>5557</v>
      </c>
      <c r="F12" s="4">
        <v>8369.000000000322</v>
      </c>
      <c r="G12" s="4">
        <v>0</v>
      </c>
      <c r="H12" s="4">
        <v>8369.000000000322</v>
      </c>
      <c r="I12" s="4">
        <v>750</v>
      </c>
      <c r="J12" s="4">
        <v>2250</v>
      </c>
      <c r="K12" s="4">
        <v>3000</v>
      </c>
      <c r="L12" s="4">
        <v>0</v>
      </c>
      <c r="M12" s="4">
        <v>1500</v>
      </c>
      <c r="N12" s="4">
        <v>0</v>
      </c>
      <c r="O12" s="4">
        <v>0</v>
      </c>
      <c r="P12" s="4">
        <v>0</v>
      </c>
      <c r="Q12" s="4">
        <v>2400</v>
      </c>
      <c r="R12" s="4">
        <v>0</v>
      </c>
      <c r="S12" s="4">
        <v>1500</v>
      </c>
      <c r="T12" s="4">
        <v>0</v>
      </c>
      <c r="U12" s="4">
        <v>2400</v>
      </c>
      <c r="V12" s="4">
        <v>3900</v>
      </c>
      <c r="W12" s="4">
        <v>394.57962993686556</v>
      </c>
      <c r="X12" s="4">
        <v>710.48319091955545</v>
      </c>
      <c r="Y12" s="4">
        <v>1510.3603758134741</v>
      </c>
      <c r="Z12" s="13">
        <v>2615.4231966698953</v>
      </c>
    </row>
    <row r="13" spans="1:26">
      <c r="B13" s="25" t="s">
        <v>48</v>
      </c>
      <c r="C13" s="16">
        <v>87238.696568838321</v>
      </c>
      <c r="D13" s="16">
        <v>23109.303431161672</v>
      </c>
      <c r="E13" s="16">
        <f t="shared" si="0"/>
        <v>110348</v>
      </c>
      <c r="F13" s="16">
        <v>78794.687888919885</v>
      </c>
      <c r="G13" s="16">
        <v>0</v>
      </c>
      <c r="H13" s="16">
        <v>78794.687888919885</v>
      </c>
      <c r="I13" s="16">
        <v>4750</v>
      </c>
      <c r="J13" s="16">
        <v>13750</v>
      </c>
      <c r="K13" s="16">
        <v>18500</v>
      </c>
      <c r="L13" s="16">
        <v>0</v>
      </c>
      <c r="M13" s="16">
        <v>18500</v>
      </c>
      <c r="N13" s="16">
        <v>0</v>
      </c>
      <c r="O13" s="16">
        <v>8000</v>
      </c>
      <c r="P13" s="16">
        <v>0</v>
      </c>
      <c r="Q13" s="16">
        <v>4800</v>
      </c>
      <c r="R13" s="16">
        <v>0</v>
      </c>
      <c r="S13" s="16">
        <v>18500</v>
      </c>
      <c r="T13" s="16">
        <v>8000</v>
      </c>
      <c r="U13" s="16">
        <v>4800</v>
      </c>
      <c r="V13" s="16">
        <v>31300</v>
      </c>
      <c r="W13" s="16">
        <v>3689.5149571999973</v>
      </c>
      <c r="X13" s="16">
        <v>0</v>
      </c>
      <c r="Y13" s="16">
        <v>10362.494740846665</v>
      </c>
      <c r="Z13" s="15">
        <v>14052.009698046662</v>
      </c>
    </row>
    <row r="14" spans="1:26">
      <c r="B14" s="25" t="s">
        <v>47</v>
      </c>
      <c r="C14" s="4">
        <v>12400.379077004758</v>
      </c>
      <c r="D14" s="4">
        <v>15113.445922995241</v>
      </c>
      <c r="E14" s="4">
        <f t="shared" si="0"/>
        <v>27513.824999999997</v>
      </c>
      <c r="F14" s="4">
        <v>1721.5000000000086</v>
      </c>
      <c r="G14" s="4">
        <v>0</v>
      </c>
      <c r="H14" s="4">
        <v>1721.5000000000086</v>
      </c>
      <c r="I14" s="4">
        <v>500</v>
      </c>
      <c r="J14" s="4">
        <v>2250</v>
      </c>
      <c r="K14" s="4">
        <v>2750</v>
      </c>
      <c r="L14" s="4">
        <v>0</v>
      </c>
      <c r="M14" s="4">
        <v>2000</v>
      </c>
      <c r="N14" s="4">
        <v>0</v>
      </c>
      <c r="O14" s="4">
        <v>800</v>
      </c>
      <c r="P14" s="4">
        <v>0</v>
      </c>
      <c r="Q14" s="4">
        <v>0</v>
      </c>
      <c r="R14" s="4">
        <v>0</v>
      </c>
      <c r="S14" s="4">
        <v>2000</v>
      </c>
      <c r="T14" s="4">
        <v>800</v>
      </c>
      <c r="U14" s="4">
        <v>0</v>
      </c>
      <c r="V14" s="4">
        <v>2800</v>
      </c>
      <c r="W14" s="4">
        <v>11.155092592592606</v>
      </c>
      <c r="X14" s="4">
        <v>0</v>
      </c>
      <c r="Y14" s="4">
        <v>0</v>
      </c>
      <c r="Z14" s="13">
        <v>11.155092592592606</v>
      </c>
    </row>
    <row r="15" spans="1:26">
      <c r="B15" s="25" t="s">
        <v>46</v>
      </c>
      <c r="C15" s="16">
        <v>4335.7000000000007</v>
      </c>
      <c r="D15" s="16">
        <v>0</v>
      </c>
      <c r="E15" s="16">
        <f t="shared" si="0"/>
        <v>4335.7000000000007</v>
      </c>
      <c r="F15" s="16">
        <v>426.50289674966621</v>
      </c>
      <c r="G15" s="16">
        <v>0</v>
      </c>
      <c r="H15" s="16">
        <v>426.50289674966621</v>
      </c>
      <c r="I15" s="16">
        <v>250</v>
      </c>
      <c r="J15" s="16">
        <v>750</v>
      </c>
      <c r="K15" s="16">
        <v>1000</v>
      </c>
      <c r="L15" s="16">
        <v>0</v>
      </c>
      <c r="M15" s="16">
        <v>0</v>
      </c>
      <c r="N15" s="16">
        <v>0</v>
      </c>
      <c r="O15" s="16">
        <v>0</v>
      </c>
      <c r="P15" s="16">
        <v>0</v>
      </c>
      <c r="Q15" s="16">
        <v>0</v>
      </c>
      <c r="R15" s="16">
        <v>0</v>
      </c>
      <c r="S15" s="16">
        <v>0</v>
      </c>
      <c r="T15" s="16">
        <v>0</v>
      </c>
      <c r="U15" s="16">
        <v>0</v>
      </c>
      <c r="V15" s="16">
        <v>0</v>
      </c>
      <c r="W15" s="16">
        <v>45.078941399410482</v>
      </c>
      <c r="X15" s="16">
        <v>0</v>
      </c>
      <c r="Y15" s="16">
        <v>399.82307256132907</v>
      </c>
      <c r="Z15" s="15">
        <v>444.90201396073957</v>
      </c>
    </row>
    <row r="16" spans="1:26">
      <c r="B16" s="25" t="s">
        <v>45</v>
      </c>
      <c r="C16" s="4">
        <v>56396.475000000006</v>
      </c>
      <c r="D16" s="4">
        <v>0</v>
      </c>
      <c r="E16" s="4">
        <f t="shared" si="0"/>
        <v>56396.475000000006</v>
      </c>
      <c r="F16" s="4">
        <v>65111.628215132208</v>
      </c>
      <c r="G16" s="4">
        <v>7479.3824249148865</v>
      </c>
      <c r="H16" s="4">
        <v>72591.010640047112</v>
      </c>
      <c r="I16" s="4">
        <v>3000</v>
      </c>
      <c r="J16" s="4">
        <v>8250</v>
      </c>
      <c r="K16" s="4">
        <v>11250</v>
      </c>
      <c r="L16" s="4">
        <v>3200</v>
      </c>
      <c r="M16" s="4">
        <v>14000</v>
      </c>
      <c r="N16" s="4">
        <v>0</v>
      </c>
      <c r="O16" s="4">
        <v>0</v>
      </c>
      <c r="P16" s="4">
        <v>0</v>
      </c>
      <c r="Q16" s="4">
        <v>0</v>
      </c>
      <c r="R16" s="4">
        <v>0</v>
      </c>
      <c r="S16" s="4">
        <v>14000</v>
      </c>
      <c r="T16" s="4">
        <v>0</v>
      </c>
      <c r="U16" s="4">
        <v>0</v>
      </c>
      <c r="V16" s="4">
        <v>14000</v>
      </c>
      <c r="W16" s="4">
        <v>5762.0078738868087</v>
      </c>
      <c r="X16" s="4">
        <v>15575.6063513752</v>
      </c>
      <c r="Y16" s="4">
        <v>12244.562051695359</v>
      </c>
      <c r="Z16" s="13">
        <v>33582.176276957398</v>
      </c>
    </row>
    <row r="17" spans="2:26">
      <c r="B17" s="25" t="s">
        <v>44</v>
      </c>
      <c r="C17" s="16">
        <v>16640.349999999999</v>
      </c>
      <c r="D17" s="16">
        <v>0</v>
      </c>
      <c r="E17" s="16">
        <f t="shared" si="0"/>
        <v>16640.349999999999</v>
      </c>
      <c r="F17" s="16">
        <v>3567.4999999997895</v>
      </c>
      <c r="G17" s="16">
        <v>0</v>
      </c>
      <c r="H17" s="16">
        <v>3567.4999999997895</v>
      </c>
      <c r="I17" s="16">
        <v>2750</v>
      </c>
      <c r="J17" s="16">
        <v>1750</v>
      </c>
      <c r="K17" s="16">
        <v>4500</v>
      </c>
      <c r="L17" s="16">
        <v>1600</v>
      </c>
      <c r="M17" s="16">
        <v>500</v>
      </c>
      <c r="N17" s="16">
        <v>0</v>
      </c>
      <c r="O17" s="16">
        <v>800</v>
      </c>
      <c r="P17" s="16">
        <v>0</v>
      </c>
      <c r="Q17" s="16">
        <v>0</v>
      </c>
      <c r="R17" s="16">
        <v>0</v>
      </c>
      <c r="S17" s="16">
        <v>500</v>
      </c>
      <c r="T17" s="16">
        <v>800</v>
      </c>
      <c r="U17" s="16">
        <v>0</v>
      </c>
      <c r="V17" s="16">
        <v>1300</v>
      </c>
      <c r="W17" s="16">
        <v>3993.4126139454856</v>
      </c>
      <c r="X17" s="16">
        <v>1698.8667931196276</v>
      </c>
      <c r="Y17" s="16">
        <v>0</v>
      </c>
      <c r="Z17" s="15">
        <v>5692.2794070651134</v>
      </c>
    </row>
    <row r="18" spans="2:26">
      <c r="B18" s="25" t="s">
        <v>42</v>
      </c>
      <c r="C18" s="4">
        <v>88553.45</v>
      </c>
      <c r="D18" s="4">
        <v>0</v>
      </c>
      <c r="E18" s="4">
        <f t="shared" si="0"/>
        <v>88553.45</v>
      </c>
      <c r="F18" s="4">
        <v>60299.77912630987</v>
      </c>
      <c r="G18" s="4">
        <v>2252.7208736729917</v>
      </c>
      <c r="H18" s="4">
        <v>62552.499999982858</v>
      </c>
      <c r="I18" s="4">
        <v>4500</v>
      </c>
      <c r="J18" s="4">
        <v>12000</v>
      </c>
      <c r="K18" s="4">
        <v>16500</v>
      </c>
      <c r="L18" s="4">
        <v>19200</v>
      </c>
      <c r="M18" s="4">
        <v>7000</v>
      </c>
      <c r="N18" s="4">
        <v>0</v>
      </c>
      <c r="O18" s="4">
        <v>1600</v>
      </c>
      <c r="P18" s="4">
        <v>0</v>
      </c>
      <c r="Q18" s="4">
        <v>0</v>
      </c>
      <c r="R18" s="4">
        <v>0</v>
      </c>
      <c r="S18" s="4">
        <v>7000</v>
      </c>
      <c r="T18" s="4">
        <v>1600</v>
      </c>
      <c r="U18" s="4">
        <v>0</v>
      </c>
      <c r="V18" s="4">
        <v>8600</v>
      </c>
      <c r="W18" s="4">
        <v>8743.1101504454455</v>
      </c>
      <c r="X18" s="4">
        <v>15421.110089520365</v>
      </c>
      <c r="Y18" s="4">
        <v>10405.090724497086</v>
      </c>
      <c r="Z18" s="13">
        <v>34569.3109644629</v>
      </c>
    </row>
    <row r="19" spans="2:26">
      <c r="B19" s="25" t="s">
        <v>43</v>
      </c>
      <c r="C19" s="16">
        <v>63770.73548446998</v>
      </c>
      <c r="D19" s="16">
        <v>26798.667422899198</v>
      </c>
      <c r="E19" s="16">
        <f t="shared" si="0"/>
        <v>90569.402907369178</v>
      </c>
      <c r="F19" s="16">
        <v>35285.036506835655</v>
      </c>
      <c r="G19" s="16">
        <v>0</v>
      </c>
      <c r="H19" s="16">
        <v>35285.036506835655</v>
      </c>
      <c r="I19" s="16">
        <v>2250</v>
      </c>
      <c r="J19" s="16">
        <v>8250</v>
      </c>
      <c r="K19" s="16">
        <v>10500</v>
      </c>
      <c r="L19" s="16">
        <v>4800</v>
      </c>
      <c r="M19" s="16">
        <v>18000</v>
      </c>
      <c r="N19" s="16">
        <v>1000</v>
      </c>
      <c r="O19" s="16">
        <v>0</v>
      </c>
      <c r="P19" s="16">
        <v>0</v>
      </c>
      <c r="Q19" s="16">
        <v>0</v>
      </c>
      <c r="R19" s="16">
        <v>0</v>
      </c>
      <c r="S19" s="16">
        <v>19000</v>
      </c>
      <c r="T19" s="16">
        <v>0</v>
      </c>
      <c r="U19" s="16">
        <v>0</v>
      </c>
      <c r="V19" s="16">
        <v>19000</v>
      </c>
      <c r="W19" s="16">
        <v>819.09989516364305</v>
      </c>
      <c r="X19" s="16">
        <v>3475.7998594188657</v>
      </c>
      <c r="Y19" s="16">
        <v>4875.4062647981045</v>
      </c>
      <c r="Z19" s="15">
        <v>9170.3060193806305</v>
      </c>
    </row>
    <row r="20" spans="2:26">
      <c r="B20" s="25" t="s">
        <v>41</v>
      </c>
      <c r="C20" s="4">
        <v>17570.525000000001</v>
      </c>
      <c r="D20" s="4">
        <v>0</v>
      </c>
      <c r="E20" s="4">
        <f t="shared" si="0"/>
        <v>17570.525000000001</v>
      </c>
      <c r="F20" s="4">
        <v>10319.261282187334</v>
      </c>
      <c r="G20" s="4">
        <v>2587.7387178125937</v>
      </c>
      <c r="H20" s="4">
        <v>12906.999999999925</v>
      </c>
      <c r="I20" s="4">
        <v>500</v>
      </c>
      <c r="J20" s="4">
        <v>1500</v>
      </c>
      <c r="K20" s="4">
        <v>2000</v>
      </c>
      <c r="L20" s="4">
        <v>0</v>
      </c>
      <c r="M20" s="4">
        <v>3000</v>
      </c>
      <c r="N20" s="4">
        <v>0</v>
      </c>
      <c r="O20" s="4">
        <v>0</v>
      </c>
      <c r="P20" s="4">
        <v>0</v>
      </c>
      <c r="Q20" s="4">
        <v>800</v>
      </c>
      <c r="R20" s="4">
        <v>0</v>
      </c>
      <c r="S20" s="4">
        <v>3000</v>
      </c>
      <c r="T20" s="4">
        <v>0</v>
      </c>
      <c r="U20" s="4">
        <v>800</v>
      </c>
      <c r="V20" s="4">
        <v>3800</v>
      </c>
      <c r="W20" s="4">
        <v>456.7552768482422</v>
      </c>
      <c r="X20" s="4">
        <v>5235.0676855481306</v>
      </c>
      <c r="Y20" s="4">
        <v>1867.89835753441</v>
      </c>
      <c r="Z20" s="13">
        <v>7559.7213199307826</v>
      </c>
    </row>
    <row r="21" spans="2:26">
      <c r="B21" s="25" t="s">
        <v>40</v>
      </c>
      <c r="C21" s="16">
        <v>3827.15</v>
      </c>
      <c r="D21" s="16">
        <v>0</v>
      </c>
      <c r="E21" s="16">
        <f t="shared" si="0"/>
        <v>3827.15</v>
      </c>
      <c r="F21" s="16">
        <v>2470.9334422901234</v>
      </c>
      <c r="G21" s="16">
        <v>0</v>
      </c>
      <c r="H21" s="16">
        <v>2470.9334422901234</v>
      </c>
      <c r="I21" s="16">
        <v>250</v>
      </c>
      <c r="J21" s="16">
        <v>0</v>
      </c>
      <c r="K21" s="16">
        <v>250</v>
      </c>
      <c r="L21" s="16">
        <v>0</v>
      </c>
      <c r="M21" s="16">
        <v>1000</v>
      </c>
      <c r="N21" s="16">
        <v>0</v>
      </c>
      <c r="O21" s="16">
        <v>800</v>
      </c>
      <c r="P21" s="16">
        <v>0</v>
      </c>
      <c r="Q21" s="16">
        <v>0</v>
      </c>
      <c r="R21" s="16">
        <v>0</v>
      </c>
      <c r="S21" s="16">
        <v>1000</v>
      </c>
      <c r="T21" s="16">
        <v>800</v>
      </c>
      <c r="U21" s="16">
        <v>0</v>
      </c>
      <c r="V21" s="16">
        <v>1800</v>
      </c>
      <c r="W21" s="16">
        <v>454.64078364426393</v>
      </c>
      <c r="X21" s="16">
        <v>3555.142111013145</v>
      </c>
      <c r="Y21" s="16">
        <v>378.10180559359992</v>
      </c>
      <c r="Z21" s="15">
        <v>4387.8847002510092</v>
      </c>
    </row>
    <row r="22" spans="2:26">
      <c r="B22" s="25" t="s">
        <v>39</v>
      </c>
      <c r="C22" s="4">
        <v>3753.4249999999997</v>
      </c>
      <c r="D22" s="4">
        <v>0</v>
      </c>
      <c r="E22" s="4">
        <f t="shared" si="0"/>
        <v>3753.4249999999997</v>
      </c>
      <c r="F22" s="4">
        <v>7671.6863345904076</v>
      </c>
      <c r="G22" s="4">
        <v>0</v>
      </c>
      <c r="H22" s="4">
        <v>7671.6863345904076</v>
      </c>
      <c r="I22" s="4">
        <v>1250</v>
      </c>
      <c r="J22" s="4">
        <v>3000</v>
      </c>
      <c r="K22" s="4">
        <v>4250</v>
      </c>
      <c r="L22" s="4">
        <v>1600</v>
      </c>
      <c r="M22" s="4">
        <v>2500</v>
      </c>
      <c r="N22" s="4">
        <v>0</v>
      </c>
      <c r="O22" s="4">
        <v>0</v>
      </c>
      <c r="P22" s="4">
        <v>0</v>
      </c>
      <c r="Q22" s="4">
        <v>0</v>
      </c>
      <c r="R22" s="4">
        <v>0</v>
      </c>
      <c r="S22" s="4">
        <v>2500</v>
      </c>
      <c r="T22" s="4">
        <v>0</v>
      </c>
      <c r="U22" s="4">
        <v>0</v>
      </c>
      <c r="V22" s="4">
        <v>2500</v>
      </c>
      <c r="W22" s="4">
        <v>396.39712562425308</v>
      </c>
      <c r="X22" s="4">
        <v>0</v>
      </c>
      <c r="Y22" s="4">
        <v>488.53708578712354</v>
      </c>
      <c r="Z22" s="13">
        <v>884.93421141137662</v>
      </c>
    </row>
    <row r="23" spans="2:26">
      <c r="B23" s="25" t="s">
        <v>38</v>
      </c>
      <c r="C23" s="16">
        <v>9944.0249999999996</v>
      </c>
      <c r="D23" s="16">
        <v>0</v>
      </c>
      <c r="E23" s="16">
        <f t="shared" si="0"/>
        <v>9944.0249999999996</v>
      </c>
      <c r="F23" s="16">
        <v>2092.8825476055845</v>
      </c>
      <c r="G23" s="16">
        <v>0</v>
      </c>
      <c r="H23" s="16">
        <v>2092.8825476055845</v>
      </c>
      <c r="I23" s="16">
        <v>0</v>
      </c>
      <c r="J23" s="16">
        <v>1000</v>
      </c>
      <c r="K23" s="16">
        <v>1000</v>
      </c>
      <c r="L23" s="16">
        <v>0</v>
      </c>
      <c r="M23" s="16">
        <v>3000</v>
      </c>
      <c r="N23" s="16">
        <v>0</v>
      </c>
      <c r="O23" s="16">
        <v>0</v>
      </c>
      <c r="P23" s="16">
        <v>0</v>
      </c>
      <c r="Q23" s="16">
        <v>0</v>
      </c>
      <c r="R23" s="16">
        <v>0</v>
      </c>
      <c r="S23" s="16">
        <v>3000</v>
      </c>
      <c r="T23" s="16">
        <v>0</v>
      </c>
      <c r="U23" s="16">
        <v>0</v>
      </c>
      <c r="V23" s="16">
        <v>3000</v>
      </c>
      <c r="W23" s="16">
        <v>176.350375484686</v>
      </c>
      <c r="X23" s="16">
        <v>0</v>
      </c>
      <c r="Y23" s="16">
        <v>1166.8679902915665</v>
      </c>
      <c r="Z23" s="15">
        <v>1343.2183657762525</v>
      </c>
    </row>
    <row r="24" spans="2:26">
      <c r="B24" s="25" t="s">
        <v>37</v>
      </c>
      <c r="C24" s="4">
        <v>30435.224999999999</v>
      </c>
      <c r="D24" s="4">
        <v>0</v>
      </c>
      <c r="E24" s="4">
        <f t="shared" si="0"/>
        <v>30435.224999999999</v>
      </c>
      <c r="F24" s="4">
        <v>68098.945805732932</v>
      </c>
      <c r="G24" s="4">
        <v>7173.0541942142117</v>
      </c>
      <c r="H24" s="4">
        <v>75271.999999947162</v>
      </c>
      <c r="I24" s="4">
        <v>3000</v>
      </c>
      <c r="J24" s="4">
        <v>9000</v>
      </c>
      <c r="K24" s="4">
        <v>12000</v>
      </c>
      <c r="L24" s="4">
        <v>0</v>
      </c>
      <c r="M24" s="4">
        <v>19500</v>
      </c>
      <c r="N24" s="4">
        <v>0</v>
      </c>
      <c r="O24" s="4">
        <v>2400</v>
      </c>
      <c r="P24" s="4">
        <v>0</v>
      </c>
      <c r="Q24" s="4">
        <v>0</v>
      </c>
      <c r="R24" s="4">
        <v>0</v>
      </c>
      <c r="S24" s="4">
        <v>19500</v>
      </c>
      <c r="T24" s="4">
        <v>2400</v>
      </c>
      <c r="U24" s="4">
        <v>0</v>
      </c>
      <c r="V24" s="4">
        <v>21900</v>
      </c>
      <c r="W24" s="4">
        <v>4870.2051699272488</v>
      </c>
      <c r="X24" s="4">
        <v>15322.753603313789</v>
      </c>
      <c r="Y24" s="4">
        <v>5207.1114423766594</v>
      </c>
      <c r="Z24" s="13">
        <v>25400.070215617696</v>
      </c>
    </row>
    <row r="25" spans="2:26">
      <c r="B25" s="25" t="s">
        <v>36</v>
      </c>
      <c r="C25" s="16">
        <v>7956.3499999999995</v>
      </c>
      <c r="D25" s="16">
        <v>0</v>
      </c>
      <c r="E25" s="16">
        <f t="shared" si="0"/>
        <v>7956.3499999999995</v>
      </c>
      <c r="F25" s="16">
        <v>711.33471406821354</v>
      </c>
      <c r="G25" s="16">
        <v>0</v>
      </c>
      <c r="H25" s="16">
        <v>711.33471406821354</v>
      </c>
      <c r="I25" s="16">
        <v>250</v>
      </c>
      <c r="J25" s="16">
        <v>750</v>
      </c>
      <c r="K25" s="16">
        <v>1000</v>
      </c>
      <c r="L25" s="16">
        <v>0</v>
      </c>
      <c r="M25" s="16">
        <v>500</v>
      </c>
      <c r="N25" s="16">
        <v>0</v>
      </c>
      <c r="O25" s="16">
        <v>0</v>
      </c>
      <c r="P25" s="16">
        <v>0</v>
      </c>
      <c r="Q25" s="16">
        <v>0</v>
      </c>
      <c r="R25" s="16">
        <v>0</v>
      </c>
      <c r="S25" s="16">
        <v>500</v>
      </c>
      <c r="T25" s="16">
        <v>0</v>
      </c>
      <c r="U25" s="16">
        <v>0</v>
      </c>
      <c r="V25" s="16">
        <v>500</v>
      </c>
      <c r="W25" s="16">
        <v>365.11112005001291</v>
      </c>
      <c r="X25" s="16">
        <v>0</v>
      </c>
      <c r="Y25" s="16">
        <v>1385.1030336069728</v>
      </c>
      <c r="Z25" s="15">
        <v>1750.2141536569857</v>
      </c>
    </row>
    <row r="26" spans="2:26">
      <c r="B26" s="25" t="s">
        <v>35</v>
      </c>
      <c r="C26" s="4">
        <v>449.32499999999999</v>
      </c>
      <c r="D26" s="4">
        <v>0</v>
      </c>
      <c r="E26" s="4">
        <f t="shared" si="0"/>
        <v>449.32499999999999</v>
      </c>
      <c r="F26" s="4">
        <v>602.50799182707192</v>
      </c>
      <c r="G26" s="4">
        <v>0</v>
      </c>
      <c r="H26" s="4">
        <v>602.50799182707192</v>
      </c>
      <c r="I26" s="4">
        <v>0</v>
      </c>
      <c r="J26" s="4">
        <v>0</v>
      </c>
      <c r="K26" s="4">
        <v>0</v>
      </c>
      <c r="L26" s="4">
        <v>0</v>
      </c>
      <c r="M26" s="4">
        <v>500</v>
      </c>
      <c r="N26" s="4">
        <v>0</v>
      </c>
      <c r="O26" s="4">
        <v>0</v>
      </c>
      <c r="P26" s="4">
        <v>0</v>
      </c>
      <c r="Q26" s="4">
        <v>0</v>
      </c>
      <c r="R26" s="4">
        <v>0</v>
      </c>
      <c r="S26" s="4">
        <v>500</v>
      </c>
      <c r="T26" s="4">
        <v>0</v>
      </c>
      <c r="U26" s="4">
        <v>0</v>
      </c>
      <c r="V26" s="4">
        <v>500</v>
      </c>
      <c r="W26" s="4">
        <v>188.45464250347777</v>
      </c>
      <c r="X26" s="4">
        <v>0</v>
      </c>
      <c r="Y26" s="4">
        <v>1383.4887276852296</v>
      </c>
      <c r="Z26" s="13">
        <v>1571.9433701887074</v>
      </c>
    </row>
    <row r="27" spans="2:26">
      <c r="B27" s="25" t="s">
        <v>34</v>
      </c>
      <c r="C27" s="16">
        <v>7355.4</v>
      </c>
      <c r="D27" s="16">
        <v>0</v>
      </c>
      <c r="E27" s="16">
        <f t="shared" si="0"/>
        <v>7355.4</v>
      </c>
      <c r="F27" s="16">
        <v>573.96265852458691</v>
      </c>
      <c r="G27" s="16">
        <v>0</v>
      </c>
      <c r="H27" s="16">
        <v>573.96265852458691</v>
      </c>
      <c r="I27" s="16">
        <v>250</v>
      </c>
      <c r="J27" s="16">
        <v>750</v>
      </c>
      <c r="K27" s="16">
        <v>1000</v>
      </c>
      <c r="L27" s="16">
        <v>0</v>
      </c>
      <c r="M27" s="16">
        <v>500</v>
      </c>
      <c r="N27" s="16">
        <v>0</v>
      </c>
      <c r="O27" s="16">
        <v>0</v>
      </c>
      <c r="P27" s="16">
        <v>0</v>
      </c>
      <c r="Q27" s="16">
        <v>0</v>
      </c>
      <c r="R27" s="16">
        <v>0</v>
      </c>
      <c r="S27" s="16">
        <v>500</v>
      </c>
      <c r="T27" s="16">
        <v>0</v>
      </c>
      <c r="U27" s="16">
        <v>0</v>
      </c>
      <c r="V27" s="16">
        <v>500</v>
      </c>
      <c r="W27" s="16">
        <v>1625.7557977505749</v>
      </c>
      <c r="X27" s="16">
        <v>0</v>
      </c>
      <c r="Y27" s="16">
        <v>0</v>
      </c>
      <c r="Z27" s="15">
        <v>1625.7557977505749</v>
      </c>
    </row>
    <row r="28" spans="2:26">
      <c r="B28" s="25" t="s">
        <v>32</v>
      </c>
      <c r="C28" s="4">
        <v>340.09999999999997</v>
      </c>
      <c r="D28" s="4">
        <v>0</v>
      </c>
      <c r="E28" s="4">
        <f t="shared" si="0"/>
        <v>340.09999999999997</v>
      </c>
      <c r="F28" s="4">
        <v>254.9765044652535</v>
      </c>
      <c r="G28" s="4">
        <v>0</v>
      </c>
      <c r="H28" s="4">
        <v>254.9765044652535</v>
      </c>
      <c r="I28" s="4">
        <v>0</v>
      </c>
      <c r="J28" s="4">
        <v>0</v>
      </c>
      <c r="K28" s="4">
        <v>0</v>
      </c>
      <c r="L28" s="4">
        <v>0</v>
      </c>
      <c r="M28" s="4">
        <v>0</v>
      </c>
      <c r="N28" s="4">
        <v>0</v>
      </c>
      <c r="O28" s="4">
        <v>0</v>
      </c>
      <c r="P28" s="4">
        <v>0</v>
      </c>
      <c r="Q28" s="4">
        <v>0</v>
      </c>
      <c r="R28" s="4">
        <v>0</v>
      </c>
      <c r="S28" s="4">
        <v>0</v>
      </c>
      <c r="T28" s="4">
        <v>0</v>
      </c>
      <c r="U28" s="4">
        <v>0</v>
      </c>
      <c r="V28" s="4">
        <v>0</v>
      </c>
      <c r="W28" s="4">
        <v>239.20731384549791</v>
      </c>
      <c r="X28" s="4">
        <v>2576.4876673610911</v>
      </c>
      <c r="Y28" s="4">
        <v>0</v>
      </c>
      <c r="Z28" s="13">
        <v>2815.6949812065891</v>
      </c>
    </row>
    <row r="29" spans="2:26">
      <c r="B29" s="25" t="s">
        <v>31</v>
      </c>
      <c r="C29" s="16">
        <v>275.29999999999995</v>
      </c>
      <c r="D29" s="16">
        <v>0</v>
      </c>
      <c r="E29" s="16">
        <f t="shared" si="0"/>
        <v>275.29999999999995</v>
      </c>
      <c r="F29" s="16">
        <v>911.89421010523461</v>
      </c>
      <c r="G29" s="16">
        <v>0</v>
      </c>
      <c r="H29" s="16">
        <v>911.89421010523461</v>
      </c>
      <c r="I29" s="16">
        <v>0</v>
      </c>
      <c r="J29" s="16">
        <v>0</v>
      </c>
      <c r="K29" s="16">
        <v>0</v>
      </c>
      <c r="L29" s="16">
        <v>0</v>
      </c>
      <c r="M29" s="16">
        <v>500</v>
      </c>
      <c r="N29" s="16">
        <v>0</v>
      </c>
      <c r="O29" s="16">
        <v>0</v>
      </c>
      <c r="P29" s="16">
        <v>0</v>
      </c>
      <c r="Q29" s="16">
        <v>0</v>
      </c>
      <c r="R29" s="16">
        <v>0</v>
      </c>
      <c r="S29" s="16">
        <v>500</v>
      </c>
      <c r="T29" s="16">
        <v>0</v>
      </c>
      <c r="U29" s="16">
        <v>0</v>
      </c>
      <c r="V29" s="16">
        <v>500</v>
      </c>
      <c r="W29" s="16">
        <v>0</v>
      </c>
      <c r="X29" s="16">
        <v>1328.802688853772</v>
      </c>
      <c r="Y29" s="16">
        <v>0</v>
      </c>
      <c r="Z29" s="15">
        <v>1328.802688853772</v>
      </c>
    </row>
    <row r="30" spans="2:26">
      <c r="B30" s="25" t="s">
        <v>33</v>
      </c>
      <c r="C30" s="4">
        <v>4466.372092630816</v>
      </c>
      <c r="D30" s="4">
        <v>0</v>
      </c>
      <c r="E30" s="4">
        <f t="shared" si="0"/>
        <v>4466.372092630816</v>
      </c>
      <c r="F30" s="4">
        <v>745.42041296295804</v>
      </c>
      <c r="G30" s="4">
        <v>0</v>
      </c>
      <c r="H30" s="4">
        <v>745.42041296295804</v>
      </c>
      <c r="I30" s="4">
        <v>0</v>
      </c>
      <c r="J30" s="4">
        <v>0</v>
      </c>
      <c r="K30" s="4">
        <v>0</v>
      </c>
      <c r="L30" s="4">
        <v>0</v>
      </c>
      <c r="M30" s="4">
        <v>500</v>
      </c>
      <c r="N30" s="4">
        <v>0</v>
      </c>
      <c r="O30" s="4">
        <v>0</v>
      </c>
      <c r="P30" s="4">
        <v>0</v>
      </c>
      <c r="Q30" s="4">
        <v>0</v>
      </c>
      <c r="R30" s="4">
        <v>0</v>
      </c>
      <c r="S30" s="4">
        <v>500</v>
      </c>
      <c r="T30" s="4">
        <v>0</v>
      </c>
      <c r="U30" s="4">
        <v>0</v>
      </c>
      <c r="V30" s="4">
        <v>500</v>
      </c>
      <c r="W30" s="4">
        <v>0</v>
      </c>
      <c r="X30" s="4">
        <v>0</v>
      </c>
      <c r="Y30" s="4">
        <v>0</v>
      </c>
      <c r="Z30" s="13">
        <v>0</v>
      </c>
    </row>
    <row r="31" spans="2:26">
      <c r="B31" s="25" t="s">
        <v>29</v>
      </c>
      <c r="C31" s="16">
        <v>10892.293033566853</v>
      </c>
      <c r="D31" s="16">
        <v>11700.981966433144</v>
      </c>
      <c r="E31" s="16">
        <f t="shared" si="0"/>
        <v>22593.274999999998</v>
      </c>
      <c r="F31" s="16">
        <v>15973.647605761209</v>
      </c>
      <c r="G31" s="16">
        <v>0</v>
      </c>
      <c r="H31" s="16">
        <v>15973.647605761209</v>
      </c>
      <c r="I31" s="16">
        <v>500</v>
      </c>
      <c r="J31" s="16">
        <v>4000</v>
      </c>
      <c r="K31" s="16">
        <v>4500</v>
      </c>
      <c r="L31" s="16">
        <v>0</v>
      </c>
      <c r="M31" s="16">
        <v>6000</v>
      </c>
      <c r="N31" s="16">
        <v>0</v>
      </c>
      <c r="O31" s="16">
        <v>0</v>
      </c>
      <c r="P31" s="16">
        <v>0</v>
      </c>
      <c r="Q31" s="16">
        <v>0</v>
      </c>
      <c r="R31" s="16">
        <v>0</v>
      </c>
      <c r="S31" s="16">
        <v>6000</v>
      </c>
      <c r="T31" s="16">
        <v>0</v>
      </c>
      <c r="U31" s="16">
        <v>0</v>
      </c>
      <c r="V31" s="16">
        <v>6000</v>
      </c>
      <c r="W31" s="16">
        <v>71.217354857900006</v>
      </c>
      <c r="X31" s="16">
        <v>0</v>
      </c>
      <c r="Y31" s="16">
        <v>0</v>
      </c>
      <c r="Z31" s="15">
        <v>71.217354857900006</v>
      </c>
    </row>
    <row r="32" spans="2:26">
      <c r="B32" s="25" t="s">
        <v>28</v>
      </c>
      <c r="C32" s="4">
        <v>8038.7023459019192</v>
      </c>
      <c r="D32" s="4">
        <v>1713.9976540980797</v>
      </c>
      <c r="E32" s="4">
        <f t="shared" si="0"/>
        <v>9752.6999999999989</v>
      </c>
      <c r="F32" s="4">
        <v>2681.9999999999745</v>
      </c>
      <c r="G32" s="4">
        <v>0</v>
      </c>
      <c r="H32" s="4">
        <v>2681.9999999999745</v>
      </c>
      <c r="I32" s="4">
        <v>250</v>
      </c>
      <c r="J32" s="4">
        <v>0</v>
      </c>
      <c r="K32" s="4">
        <v>250</v>
      </c>
      <c r="L32" s="4">
        <v>0</v>
      </c>
      <c r="M32" s="4">
        <v>500</v>
      </c>
      <c r="N32" s="4">
        <v>0</v>
      </c>
      <c r="O32" s="4">
        <v>0</v>
      </c>
      <c r="P32" s="4">
        <v>0</v>
      </c>
      <c r="Q32" s="4">
        <v>0</v>
      </c>
      <c r="R32" s="4">
        <v>0</v>
      </c>
      <c r="S32" s="4">
        <v>500</v>
      </c>
      <c r="T32" s="4">
        <v>0</v>
      </c>
      <c r="U32" s="4">
        <v>0</v>
      </c>
      <c r="V32" s="4">
        <v>500</v>
      </c>
      <c r="W32" s="4">
        <v>21448.412225036627</v>
      </c>
      <c r="X32" s="4">
        <v>32371.959700512234</v>
      </c>
      <c r="Y32" s="4">
        <v>14482.114088605034</v>
      </c>
      <c r="Z32" s="13">
        <v>68302.486014153896</v>
      </c>
    </row>
    <row r="33" spans="2:26">
      <c r="B33" s="25" t="s">
        <v>30</v>
      </c>
      <c r="C33" s="16">
        <v>46078.95</v>
      </c>
      <c r="D33" s="16">
        <v>0</v>
      </c>
      <c r="E33" s="16">
        <f t="shared" si="0"/>
        <v>46078.95</v>
      </c>
      <c r="F33" s="16">
        <v>13912.000000002041</v>
      </c>
      <c r="G33" s="16">
        <v>0</v>
      </c>
      <c r="H33" s="16">
        <v>13912.000000002041</v>
      </c>
      <c r="I33" s="16">
        <v>2750</v>
      </c>
      <c r="J33" s="16">
        <v>7500</v>
      </c>
      <c r="K33" s="16">
        <v>10250</v>
      </c>
      <c r="L33" s="16">
        <v>0</v>
      </c>
      <c r="M33" s="16">
        <v>1000</v>
      </c>
      <c r="N33" s="16">
        <v>0</v>
      </c>
      <c r="O33" s="16">
        <v>2400</v>
      </c>
      <c r="P33" s="16">
        <v>0</v>
      </c>
      <c r="Q33" s="16">
        <v>3200</v>
      </c>
      <c r="R33" s="16">
        <v>0</v>
      </c>
      <c r="S33" s="16">
        <v>1000</v>
      </c>
      <c r="T33" s="16">
        <v>2400</v>
      </c>
      <c r="U33" s="16">
        <v>3200</v>
      </c>
      <c r="V33" s="16">
        <v>6600</v>
      </c>
      <c r="W33" s="16">
        <v>1669.811654500455</v>
      </c>
      <c r="X33" s="16">
        <v>0</v>
      </c>
      <c r="Y33" s="16">
        <v>2852.5871270835419</v>
      </c>
      <c r="Z33" s="15">
        <v>4522.3987815839973</v>
      </c>
    </row>
    <row r="34" spans="2:26">
      <c r="B34" s="25" t="s">
        <v>27</v>
      </c>
      <c r="C34" s="4">
        <v>10090.450000000001</v>
      </c>
      <c r="D34" s="4">
        <v>0</v>
      </c>
      <c r="E34" s="4">
        <f t="shared" si="0"/>
        <v>10090.450000000001</v>
      </c>
      <c r="F34" s="4">
        <v>7275.00079681223</v>
      </c>
      <c r="G34" s="4">
        <v>1170.9992031872716</v>
      </c>
      <c r="H34" s="4">
        <v>8445.9999999995016</v>
      </c>
      <c r="I34" s="4">
        <v>500</v>
      </c>
      <c r="J34" s="4">
        <v>1250</v>
      </c>
      <c r="K34" s="4">
        <v>1750</v>
      </c>
      <c r="L34" s="4">
        <v>0</v>
      </c>
      <c r="M34" s="4">
        <v>1500</v>
      </c>
      <c r="N34" s="4">
        <v>0</v>
      </c>
      <c r="O34" s="4">
        <v>0</v>
      </c>
      <c r="P34" s="4">
        <v>0</v>
      </c>
      <c r="Q34" s="4">
        <v>0</v>
      </c>
      <c r="R34" s="4">
        <v>0</v>
      </c>
      <c r="S34" s="4">
        <v>1500</v>
      </c>
      <c r="T34" s="4">
        <v>0</v>
      </c>
      <c r="U34" s="4">
        <v>0</v>
      </c>
      <c r="V34" s="4">
        <v>1500</v>
      </c>
      <c r="W34" s="4">
        <v>2934.5515381759806</v>
      </c>
      <c r="X34" s="4">
        <v>2381.8505009465634</v>
      </c>
      <c r="Y34" s="4">
        <v>5657.8781374853934</v>
      </c>
      <c r="Z34" s="13">
        <v>10974.280176607937</v>
      </c>
    </row>
    <row r="35" spans="2:26">
      <c r="B35" s="25" t="s">
        <v>26</v>
      </c>
      <c r="C35" s="16">
        <v>5864</v>
      </c>
      <c r="D35" s="16">
        <v>0</v>
      </c>
      <c r="E35" s="16">
        <f t="shared" si="0"/>
        <v>5864</v>
      </c>
      <c r="F35" s="16">
        <v>7155.9999999998872</v>
      </c>
      <c r="G35" s="16">
        <v>0</v>
      </c>
      <c r="H35" s="16">
        <v>7155.9999999998872</v>
      </c>
      <c r="I35" s="16">
        <v>1500</v>
      </c>
      <c r="J35" s="16">
        <v>3500</v>
      </c>
      <c r="K35" s="16">
        <v>5000</v>
      </c>
      <c r="L35" s="16">
        <v>1600</v>
      </c>
      <c r="M35" s="16">
        <v>2500</v>
      </c>
      <c r="N35" s="16">
        <v>0</v>
      </c>
      <c r="O35" s="16">
        <v>800</v>
      </c>
      <c r="P35" s="16">
        <v>0</v>
      </c>
      <c r="Q35" s="16">
        <v>800</v>
      </c>
      <c r="R35" s="16">
        <v>0</v>
      </c>
      <c r="S35" s="16">
        <v>2500</v>
      </c>
      <c r="T35" s="16">
        <v>800</v>
      </c>
      <c r="U35" s="16">
        <v>800</v>
      </c>
      <c r="V35" s="16">
        <v>4100</v>
      </c>
      <c r="W35" s="16">
        <v>4201.2249915512839</v>
      </c>
      <c r="X35" s="16">
        <v>5581.3808701090211</v>
      </c>
      <c r="Y35" s="16">
        <v>1241.6570837173599</v>
      </c>
      <c r="Z35" s="15">
        <v>11024.262945377664</v>
      </c>
    </row>
    <row r="36" spans="2:26">
      <c r="B36" s="25" t="s">
        <v>25</v>
      </c>
      <c r="C36" s="4">
        <v>1100.6999999999998</v>
      </c>
      <c r="D36" s="4">
        <v>0</v>
      </c>
      <c r="E36" s="4">
        <f t="shared" si="0"/>
        <v>1100.6999999999998</v>
      </c>
      <c r="F36" s="4">
        <v>2855.2611698304308</v>
      </c>
      <c r="G36" s="4">
        <v>0</v>
      </c>
      <c r="H36" s="4">
        <v>2855.2611698304308</v>
      </c>
      <c r="I36" s="4">
        <v>250</v>
      </c>
      <c r="J36" s="4">
        <v>250</v>
      </c>
      <c r="K36" s="4">
        <v>500</v>
      </c>
      <c r="L36" s="4">
        <v>0</v>
      </c>
      <c r="M36" s="4">
        <v>500</v>
      </c>
      <c r="N36" s="4">
        <v>0</v>
      </c>
      <c r="O36" s="4">
        <v>0</v>
      </c>
      <c r="P36" s="4">
        <v>0</v>
      </c>
      <c r="Q36" s="4">
        <v>2400</v>
      </c>
      <c r="R36" s="4">
        <v>0</v>
      </c>
      <c r="S36" s="4">
        <v>500</v>
      </c>
      <c r="T36" s="4">
        <v>0</v>
      </c>
      <c r="U36" s="4">
        <v>2400</v>
      </c>
      <c r="V36" s="4">
        <v>2900</v>
      </c>
      <c r="W36" s="4">
        <v>2616.953778272039</v>
      </c>
      <c r="X36" s="4">
        <v>854.29112731565033</v>
      </c>
      <c r="Y36" s="4">
        <v>1104.8125664903894</v>
      </c>
      <c r="Z36" s="13">
        <v>4576.0574720780787</v>
      </c>
    </row>
    <row r="37" spans="2:26">
      <c r="B37" s="25" t="s">
        <v>24</v>
      </c>
      <c r="C37" s="16">
        <v>17116.68745838141</v>
      </c>
      <c r="D37" s="16">
        <v>1834.0125416185863</v>
      </c>
      <c r="E37" s="16">
        <f t="shared" si="0"/>
        <v>18950.699999999997</v>
      </c>
      <c r="F37" s="16">
        <v>4709.4999999998108</v>
      </c>
      <c r="G37" s="16">
        <v>0</v>
      </c>
      <c r="H37" s="16">
        <v>4709.4999999998108</v>
      </c>
      <c r="I37" s="16">
        <v>2250</v>
      </c>
      <c r="J37" s="16">
        <v>3250</v>
      </c>
      <c r="K37" s="16">
        <v>5500</v>
      </c>
      <c r="L37" s="16">
        <v>3200</v>
      </c>
      <c r="M37" s="16">
        <v>500</v>
      </c>
      <c r="N37" s="16">
        <v>0</v>
      </c>
      <c r="O37" s="16">
        <v>800</v>
      </c>
      <c r="P37" s="16">
        <v>0</v>
      </c>
      <c r="Q37" s="16">
        <v>0</v>
      </c>
      <c r="R37" s="16">
        <v>0</v>
      </c>
      <c r="S37" s="16">
        <v>500</v>
      </c>
      <c r="T37" s="16">
        <v>800</v>
      </c>
      <c r="U37" s="16">
        <v>0</v>
      </c>
      <c r="V37" s="16">
        <v>1300</v>
      </c>
      <c r="W37" s="16">
        <v>8102.1546951147184</v>
      </c>
      <c r="X37" s="16">
        <v>16078.585741230369</v>
      </c>
      <c r="Y37" s="16">
        <v>0</v>
      </c>
      <c r="Z37" s="15">
        <v>24180.740436345088</v>
      </c>
    </row>
    <row r="38" spans="2:26">
      <c r="B38" s="25" t="s">
        <v>23</v>
      </c>
      <c r="C38" s="4">
        <v>435.875</v>
      </c>
      <c r="D38" s="4">
        <v>0</v>
      </c>
      <c r="E38" s="4">
        <f t="shared" si="0"/>
        <v>435.875</v>
      </c>
      <c r="F38" s="4">
        <v>1496.190105995772</v>
      </c>
      <c r="G38" s="4">
        <v>0</v>
      </c>
      <c r="H38" s="4">
        <v>1496.190105995772</v>
      </c>
      <c r="I38" s="4">
        <v>250</v>
      </c>
      <c r="J38" s="4">
        <v>250</v>
      </c>
      <c r="K38" s="4">
        <v>500</v>
      </c>
      <c r="L38" s="4">
        <v>1600</v>
      </c>
      <c r="M38" s="4">
        <v>0</v>
      </c>
      <c r="N38" s="4">
        <v>0</v>
      </c>
      <c r="O38" s="4">
        <v>0</v>
      </c>
      <c r="P38" s="4">
        <v>0</v>
      </c>
      <c r="Q38" s="4">
        <v>800</v>
      </c>
      <c r="R38" s="4">
        <v>0</v>
      </c>
      <c r="S38" s="4">
        <v>0</v>
      </c>
      <c r="T38" s="4">
        <v>0</v>
      </c>
      <c r="U38" s="4">
        <v>800</v>
      </c>
      <c r="V38" s="4">
        <v>800</v>
      </c>
      <c r="W38" s="4">
        <v>1676.6988080454055</v>
      </c>
      <c r="X38" s="4">
        <v>0</v>
      </c>
      <c r="Y38" s="4">
        <v>379.51246274587618</v>
      </c>
      <c r="Z38" s="13">
        <v>2056.2112707912815</v>
      </c>
    </row>
    <row r="39" spans="2:26" ht="15.75" thickBot="1">
      <c r="B39" s="25" t="s">
        <v>22</v>
      </c>
      <c r="C39" s="16">
        <v>2855.0250000000001</v>
      </c>
      <c r="D39" s="16">
        <v>0</v>
      </c>
      <c r="E39" s="16">
        <f t="shared" si="0"/>
        <v>2855.0250000000001</v>
      </c>
      <c r="F39" s="16">
        <v>3772.4138876621982</v>
      </c>
      <c r="G39" s="16">
        <v>0</v>
      </c>
      <c r="H39" s="16">
        <v>3772.4138876621982</v>
      </c>
      <c r="I39" s="16">
        <v>500</v>
      </c>
      <c r="J39" s="16">
        <v>1250</v>
      </c>
      <c r="K39" s="16">
        <v>1750</v>
      </c>
      <c r="L39" s="16">
        <v>1600</v>
      </c>
      <c r="M39" s="16">
        <v>500</v>
      </c>
      <c r="N39" s="16">
        <v>0</v>
      </c>
      <c r="O39" s="16">
        <v>0</v>
      </c>
      <c r="P39" s="16">
        <v>0</v>
      </c>
      <c r="Q39" s="16">
        <v>0</v>
      </c>
      <c r="R39" s="16">
        <v>0</v>
      </c>
      <c r="S39" s="16">
        <v>500</v>
      </c>
      <c r="T39" s="16">
        <v>0</v>
      </c>
      <c r="U39" s="16">
        <v>0</v>
      </c>
      <c r="V39" s="16">
        <v>500</v>
      </c>
      <c r="W39" s="16">
        <v>1566.1511714548997</v>
      </c>
      <c r="X39" s="16">
        <v>0</v>
      </c>
      <c r="Y39" s="70">
        <v>736.17970935367168</v>
      </c>
      <c r="Z39" s="15">
        <v>2302.3308808085712</v>
      </c>
    </row>
    <row r="40" spans="2:26" ht="15.75" thickBot="1">
      <c r="B40" s="59" t="s">
        <v>300</v>
      </c>
      <c r="C40" s="55">
        <f>SUM(C6:C39)</f>
        <v>544444.96348738088</v>
      </c>
      <c r="D40" s="36">
        <f t="shared" ref="D40:E40" si="1">SUM(D6:D39)</f>
        <v>82995.329369762039</v>
      </c>
      <c r="E40" s="36">
        <f t="shared" si="1"/>
        <v>627440.29285714275</v>
      </c>
      <c r="F40" s="36">
        <f>SUM(F6:F39)</f>
        <v>445964.32455251936</v>
      </c>
      <c r="G40" s="36">
        <f t="shared" ref="G40:Z40" si="2">SUM(G6:G39)</f>
        <v>20663.895413801954</v>
      </c>
      <c r="H40" s="36">
        <f t="shared" si="2"/>
        <v>466628.21996632131</v>
      </c>
      <c r="I40" s="36">
        <f t="shared" si="2"/>
        <v>35500</v>
      </c>
      <c r="J40" s="36">
        <f t="shared" si="2"/>
        <v>94000</v>
      </c>
      <c r="K40" s="36">
        <f t="shared" si="2"/>
        <v>129500</v>
      </c>
      <c r="L40" s="36">
        <f t="shared" si="2"/>
        <v>40000</v>
      </c>
      <c r="M40" s="36">
        <f t="shared" si="2"/>
        <v>115000</v>
      </c>
      <c r="N40" s="36">
        <f t="shared" si="2"/>
        <v>1000</v>
      </c>
      <c r="O40" s="36">
        <f t="shared" si="2"/>
        <v>18400</v>
      </c>
      <c r="P40" s="36">
        <f t="shared" si="2"/>
        <v>0</v>
      </c>
      <c r="Q40" s="36">
        <f t="shared" si="2"/>
        <v>16000</v>
      </c>
      <c r="R40" s="36">
        <f t="shared" si="2"/>
        <v>0</v>
      </c>
      <c r="S40" s="36">
        <f t="shared" si="2"/>
        <v>116000</v>
      </c>
      <c r="T40" s="36">
        <f t="shared" si="2"/>
        <v>18400</v>
      </c>
      <c r="U40" s="36">
        <f t="shared" si="2"/>
        <v>16000</v>
      </c>
      <c r="V40" s="36">
        <f t="shared" si="2"/>
        <v>150400</v>
      </c>
      <c r="W40" s="36">
        <f t="shared" si="2"/>
        <v>92172.47106472966</v>
      </c>
      <c r="X40" s="36">
        <f t="shared" si="2"/>
        <v>145030.54278166563</v>
      </c>
      <c r="Y40" s="36">
        <f t="shared" si="2"/>
        <v>99130.503724021866</v>
      </c>
      <c r="Z40" s="37">
        <f t="shared" si="2"/>
        <v>336333.51757041732</v>
      </c>
    </row>
    <row r="41" spans="2:26" s="115" customFormat="1" ht="15.75" thickBot="1">
      <c r="B41" s="59" t="s">
        <v>61</v>
      </c>
      <c r="C41" s="193">
        <f>C30+C19</f>
        <v>68237.107577100804</v>
      </c>
      <c r="D41" s="191">
        <f t="shared" ref="D41:Z41" si="3">D30+D19</f>
        <v>26798.667422899198</v>
      </c>
      <c r="E41" s="191">
        <f t="shared" si="3"/>
        <v>95035.774999999994</v>
      </c>
      <c r="F41" s="191">
        <f t="shared" si="3"/>
        <v>36030.456919798613</v>
      </c>
      <c r="G41" s="191">
        <f t="shared" si="3"/>
        <v>0</v>
      </c>
      <c r="H41" s="191">
        <f t="shared" si="3"/>
        <v>36030.456919798613</v>
      </c>
      <c r="I41" s="191">
        <f t="shared" si="3"/>
        <v>2250</v>
      </c>
      <c r="J41" s="191">
        <f t="shared" si="3"/>
        <v>8250</v>
      </c>
      <c r="K41" s="191">
        <f t="shared" si="3"/>
        <v>10500</v>
      </c>
      <c r="L41" s="191">
        <f t="shared" si="3"/>
        <v>4800</v>
      </c>
      <c r="M41" s="191">
        <f t="shared" si="3"/>
        <v>18500</v>
      </c>
      <c r="N41" s="191">
        <f t="shared" si="3"/>
        <v>1000</v>
      </c>
      <c r="O41" s="191">
        <f t="shared" si="3"/>
        <v>0</v>
      </c>
      <c r="P41" s="191">
        <f t="shared" si="3"/>
        <v>0</v>
      </c>
      <c r="Q41" s="191">
        <f t="shared" si="3"/>
        <v>0</v>
      </c>
      <c r="R41" s="191">
        <f t="shared" si="3"/>
        <v>0</v>
      </c>
      <c r="S41" s="191">
        <f t="shared" si="3"/>
        <v>19500</v>
      </c>
      <c r="T41" s="191">
        <f t="shared" si="3"/>
        <v>0</v>
      </c>
      <c r="U41" s="191">
        <f t="shared" si="3"/>
        <v>0</v>
      </c>
      <c r="V41" s="191">
        <f t="shared" si="3"/>
        <v>19500</v>
      </c>
      <c r="W41" s="191">
        <f t="shared" si="3"/>
        <v>819.09989516364305</v>
      </c>
      <c r="X41" s="191">
        <f t="shared" si="3"/>
        <v>3475.7998594188657</v>
      </c>
      <c r="Y41" s="191">
        <f t="shared" si="3"/>
        <v>4875.4062647981045</v>
      </c>
      <c r="Z41" s="192">
        <f t="shared" si="3"/>
        <v>9170.3060193806305</v>
      </c>
    </row>
    <row r="42" spans="2:26" s="115" customFormat="1">
      <c r="B42" s="196" t="s">
        <v>107</v>
      </c>
      <c r="C42" s="33"/>
      <c r="D42" s="33"/>
      <c r="E42" s="33"/>
      <c r="F42" s="33">
        <v>3666.6666666666665</v>
      </c>
      <c r="G42" s="33">
        <v>8533.3333333333321</v>
      </c>
      <c r="H42" s="33">
        <v>12199.999999999998</v>
      </c>
      <c r="I42" s="33"/>
      <c r="J42" s="33"/>
      <c r="K42" s="33"/>
      <c r="L42" s="33"/>
      <c r="M42" s="33"/>
      <c r="N42" s="33"/>
      <c r="O42" s="33"/>
      <c r="P42" s="33"/>
      <c r="Q42" s="33"/>
      <c r="R42" s="33"/>
      <c r="S42" s="33"/>
      <c r="T42" s="33"/>
      <c r="U42" s="33"/>
      <c r="V42" s="33"/>
      <c r="W42" s="33"/>
      <c r="X42" s="33"/>
      <c r="Y42" s="33"/>
      <c r="Z42" s="195"/>
    </row>
    <row r="43" spans="2:26" s="115" customFormat="1">
      <c r="B43" s="29" t="s">
        <v>124</v>
      </c>
      <c r="C43" s="32"/>
      <c r="D43" s="32"/>
      <c r="E43" s="32"/>
      <c r="F43" s="32">
        <v>1733.3333333333333</v>
      </c>
      <c r="G43" s="32">
        <v>4133.333333333333</v>
      </c>
      <c r="H43" s="32">
        <v>5866.6666666666661</v>
      </c>
      <c r="I43" s="32"/>
      <c r="J43" s="32"/>
      <c r="K43" s="32"/>
      <c r="L43" s="32"/>
      <c r="M43" s="32"/>
      <c r="N43" s="32"/>
      <c r="O43" s="32"/>
      <c r="P43" s="32"/>
      <c r="Q43" s="32"/>
      <c r="R43" s="32"/>
      <c r="S43" s="32"/>
      <c r="T43" s="32"/>
      <c r="U43" s="32"/>
      <c r="V43" s="32"/>
      <c r="W43" s="32"/>
      <c r="X43" s="32"/>
      <c r="Y43" s="32"/>
      <c r="Z43" s="13"/>
    </row>
    <row r="44" spans="2:26" s="115" customFormat="1">
      <c r="B44" s="29" t="s">
        <v>126</v>
      </c>
      <c r="C44" s="33"/>
      <c r="D44" s="33"/>
      <c r="E44" s="33"/>
      <c r="F44" s="33">
        <v>1933.3333333333333</v>
      </c>
      <c r="G44" s="33">
        <v>4533.333333333333</v>
      </c>
      <c r="H44" s="33">
        <v>6466.6666666666661</v>
      </c>
      <c r="I44" s="33"/>
      <c r="J44" s="33"/>
      <c r="K44" s="33"/>
      <c r="L44" s="33"/>
      <c r="M44" s="33"/>
      <c r="N44" s="33"/>
      <c r="O44" s="33"/>
      <c r="P44" s="33"/>
      <c r="Q44" s="33"/>
      <c r="R44" s="33"/>
      <c r="S44" s="33"/>
      <c r="T44" s="33"/>
      <c r="U44" s="33"/>
      <c r="V44" s="33"/>
      <c r="W44" s="33"/>
      <c r="X44" s="33"/>
      <c r="Y44" s="33"/>
      <c r="Z44" s="15"/>
    </row>
    <row r="45" spans="2:26" s="115" customFormat="1">
      <c r="B45" s="29" t="s">
        <v>180</v>
      </c>
      <c r="C45" s="32"/>
      <c r="D45" s="32"/>
      <c r="E45" s="32"/>
      <c r="F45" s="32">
        <v>200</v>
      </c>
      <c r="G45" s="32">
        <v>466.66666666666663</v>
      </c>
      <c r="H45" s="32">
        <v>666.66666666666663</v>
      </c>
      <c r="I45" s="32"/>
      <c r="J45" s="32"/>
      <c r="K45" s="32"/>
      <c r="L45" s="32"/>
      <c r="M45" s="32"/>
      <c r="N45" s="32"/>
      <c r="O45" s="32"/>
      <c r="P45" s="32"/>
      <c r="Q45" s="32"/>
      <c r="R45" s="32"/>
      <c r="S45" s="32"/>
      <c r="T45" s="32"/>
      <c r="U45" s="32"/>
      <c r="V45" s="32"/>
      <c r="W45" s="32"/>
      <c r="X45" s="32"/>
      <c r="Y45" s="32"/>
      <c r="Z45" s="13"/>
    </row>
    <row r="46" spans="2:26" s="115" customFormat="1" ht="15.75" thickBot="1">
      <c r="B46" s="29" t="s">
        <v>146</v>
      </c>
      <c r="C46" s="33"/>
      <c r="D46" s="33"/>
      <c r="E46" s="33"/>
      <c r="F46" s="33">
        <v>600</v>
      </c>
      <c r="G46" s="33">
        <v>1400</v>
      </c>
      <c r="H46" s="33">
        <v>2000</v>
      </c>
      <c r="I46" s="33"/>
      <c r="J46" s="33"/>
      <c r="K46" s="33"/>
      <c r="L46" s="33"/>
      <c r="M46" s="33"/>
      <c r="N46" s="33"/>
      <c r="O46" s="33"/>
      <c r="P46" s="33"/>
      <c r="Q46" s="33"/>
      <c r="R46" s="33"/>
      <c r="S46" s="33"/>
      <c r="T46" s="33"/>
      <c r="U46" s="33"/>
      <c r="V46" s="33"/>
      <c r="W46" s="33"/>
      <c r="X46" s="33"/>
      <c r="Y46" s="33"/>
      <c r="Z46" s="15"/>
    </row>
    <row r="47" spans="2:26" s="115" customFormat="1" ht="15.75" thickBot="1">
      <c r="B47" s="35" t="s">
        <v>133</v>
      </c>
      <c r="C47" s="56"/>
      <c r="D47" s="36"/>
      <c r="E47" s="36"/>
      <c r="F47" s="36">
        <v>8133.333333333333</v>
      </c>
      <c r="G47" s="36">
        <v>19066.666666666664</v>
      </c>
      <c r="H47" s="36">
        <v>27199.999999999996</v>
      </c>
      <c r="I47" s="36"/>
      <c r="J47" s="36"/>
      <c r="K47" s="36"/>
      <c r="L47" s="36"/>
      <c r="M47" s="36"/>
      <c r="N47" s="36"/>
      <c r="O47" s="36"/>
      <c r="P47" s="36"/>
      <c r="Q47" s="36"/>
      <c r="R47" s="36"/>
      <c r="S47" s="36"/>
      <c r="T47" s="36"/>
      <c r="U47" s="36"/>
      <c r="V47" s="36"/>
      <c r="W47" s="36"/>
      <c r="X47" s="36"/>
      <c r="Y47" s="36"/>
      <c r="Z47" s="37"/>
    </row>
  </sheetData>
  <mergeCells count="2">
    <mergeCell ref="C2:Z2"/>
    <mergeCell ref="C3:Z3"/>
  </mergeCells>
  <hyperlinks>
    <hyperlink ref="R1" location="ReadMe!A1" display="go back to ReadMe"/>
  </hyperlinks>
  <printOptions horizontalCentered="1"/>
  <pageMargins left="0.23622047244094491" right="0.23622047244094491" top="0.74803149606299213" bottom="0.74803149606299213" header="0.31496062992125984" footer="0.31496062992125984"/>
  <pageSetup paperSize="9" scale="68" orientation="landscape" r:id="rId1"/>
  <headerFooter>
    <oddHeader>&amp;C&amp;A</oddHeader>
    <oddFooter>&amp;C&amp;Z&amp;F</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7"/>
  <sheetViews>
    <sheetView workbookViewId="0">
      <selection activeCell="K42" sqref="K42"/>
    </sheetView>
  </sheetViews>
  <sheetFormatPr baseColWidth="10" defaultColWidth="9.140625" defaultRowHeight="15"/>
  <cols>
    <col min="1" max="1" width="2.7109375" customWidth="1"/>
    <col min="2" max="2" width="9.7109375" style="1" bestFit="1" customWidth="1"/>
    <col min="4" max="5" width="9.140625" style="109"/>
    <col min="8" max="8" width="9.140625" customWidth="1"/>
    <col min="11" max="11" width="9.140625" customWidth="1"/>
    <col min="19" max="22" width="9.140625" customWidth="1"/>
    <col min="26" max="26" width="9.140625" customWidth="1"/>
  </cols>
  <sheetData>
    <row r="1" spans="1:26" ht="19.5" thickBot="1">
      <c r="A1" s="120" t="s">
        <v>302</v>
      </c>
      <c r="G1" s="122" t="s">
        <v>313</v>
      </c>
      <c r="R1" s="142" t="s">
        <v>370</v>
      </c>
    </row>
    <row r="2" spans="1:26" s="2" customFormat="1" ht="15.75" customHeight="1" thickBot="1">
      <c r="B2" s="30" t="s">
        <v>59</v>
      </c>
      <c r="C2" s="205">
        <v>2040</v>
      </c>
      <c r="D2" s="206"/>
      <c r="E2" s="206"/>
      <c r="F2" s="206"/>
      <c r="G2" s="206"/>
      <c r="H2" s="206"/>
      <c r="I2" s="206"/>
      <c r="J2" s="206"/>
      <c r="K2" s="206"/>
      <c r="L2" s="206"/>
      <c r="M2" s="206"/>
      <c r="N2" s="206"/>
      <c r="O2" s="206"/>
      <c r="P2" s="206"/>
      <c r="Q2" s="206"/>
      <c r="R2" s="206"/>
      <c r="S2" s="206"/>
      <c r="T2" s="206"/>
      <c r="U2" s="206"/>
      <c r="V2" s="206"/>
      <c r="W2" s="206"/>
      <c r="X2" s="206"/>
      <c r="Y2" s="206"/>
      <c r="Z2" s="207"/>
    </row>
    <row r="3" spans="1:26" s="2" customFormat="1" ht="15.75" customHeight="1" thickBot="1">
      <c r="B3" s="58" t="s">
        <v>60</v>
      </c>
      <c r="C3" s="205" t="s">
        <v>8</v>
      </c>
      <c r="D3" s="206"/>
      <c r="E3" s="206"/>
      <c r="F3" s="206"/>
      <c r="G3" s="206"/>
      <c r="H3" s="206"/>
      <c r="I3" s="206"/>
      <c r="J3" s="206"/>
      <c r="K3" s="206"/>
      <c r="L3" s="206"/>
      <c r="M3" s="206"/>
      <c r="N3" s="206"/>
      <c r="O3" s="206"/>
      <c r="P3" s="206"/>
      <c r="Q3" s="206"/>
      <c r="R3" s="206"/>
      <c r="S3" s="206"/>
      <c r="T3" s="206"/>
      <c r="U3" s="206"/>
      <c r="V3" s="206"/>
      <c r="W3" s="206"/>
      <c r="X3" s="206"/>
      <c r="Y3" s="206"/>
      <c r="Z3" s="207"/>
    </row>
    <row r="4" spans="1:26" s="50" customFormat="1" ht="34.5" thickBot="1">
      <c r="B4" s="23" t="s">
        <v>149</v>
      </c>
      <c r="C4" s="67" t="s">
        <v>14</v>
      </c>
      <c r="D4" s="67" t="s">
        <v>296</v>
      </c>
      <c r="E4" s="67" t="s">
        <v>295</v>
      </c>
      <c r="F4" s="67" t="s">
        <v>160</v>
      </c>
      <c r="G4" s="67" t="s">
        <v>161</v>
      </c>
      <c r="H4" s="67" t="s">
        <v>162</v>
      </c>
      <c r="I4" s="67" t="s">
        <v>163</v>
      </c>
      <c r="J4" s="67" t="s">
        <v>164</v>
      </c>
      <c r="K4" s="67" t="s">
        <v>165</v>
      </c>
      <c r="L4" s="67" t="s">
        <v>16</v>
      </c>
      <c r="M4" s="67" t="s">
        <v>166</v>
      </c>
      <c r="N4" s="67" t="s">
        <v>167</v>
      </c>
      <c r="O4" s="67" t="s">
        <v>168</v>
      </c>
      <c r="P4" s="67" t="s">
        <v>169</v>
      </c>
      <c r="Q4" s="67" t="s">
        <v>170</v>
      </c>
      <c r="R4" s="67" t="s">
        <v>171</v>
      </c>
      <c r="S4" s="67" t="s">
        <v>172</v>
      </c>
      <c r="T4" s="67" t="s">
        <v>173</v>
      </c>
      <c r="U4" s="67" t="s">
        <v>174</v>
      </c>
      <c r="V4" s="67" t="s">
        <v>175</v>
      </c>
      <c r="W4" s="67" t="s">
        <v>176</v>
      </c>
      <c r="X4" s="67" t="s">
        <v>177</v>
      </c>
      <c r="Y4" s="67" t="s">
        <v>19</v>
      </c>
      <c r="Z4" s="20" t="s">
        <v>178</v>
      </c>
    </row>
    <row r="5" spans="1:26" ht="15.75" thickBot="1">
      <c r="B5" s="24" t="s">
        <v>57</v>
      </c>
      <c r="C5" s="18" t="s">
        <v>3</v>
      </c>
      <c r="D5" s="18" t="s">
        <v>3</v>
      </c>
      <c r="E5" s="18" t="s">
        <v>3</v>
      </c>
      <c r="F5" s="18" t="s">
        <v>3</v>
      </c>
      <c r="G5" s="18" t="s">
        <v>3</v>
      </c>
      <c r="H5" s="18" t="s">
        <v>3</v>
      </c>
      <c r="I5" s="18" t="s">
        <v>3</v>
      </c>
      <c r="J5" s="18" t="s">
        <v>3</v>
      </c>
      <c r="K5" s="18" t="s">
        <v>3</v>
      </c>
      <c r="L5" s="18" t="s">
        <v>3</v>
      </c>
      <c r="M5" s="18" t="s">
        <v>3</v>
      </c>
      <c r="N5" s="18" t="s">
        <v>3</v>
      </c>
      <c r="O5" s="18" t="s">
        <v>3</v>
      </c>
      <c r="P5" s="18" t="s">
        <v>3</v>
      </c>
      <c r="Q5" s="18" t="s">
        <v>3</v>
      </c>
      <c r="R5" s="18" t="s">
        <v>3</v>
      </c>
      <c r="S5" s="18" t="s">
        <v>3</v>
      </c>
      <c r="T5" s="18" t="s">
        <v>3</v>
      </c>
      <c r="U5" s="18" t="s">
        <v>3</v>
      </c>
      <c r="V5" s="18" t="s">
        <v>3</v>
      </c>
      <c r="W5" s="18" t="s">
        <v>3</v>
      </c>
      <c r="X5" s="18" t="s">
        <v>3</v>
      </c>
      <c r="Y5" s="18" t="s">
        <v>3</v>
      </c>
      <c r="Z5" s="71" t="s">
        <v>3</v>
      </c>
    </row>
    <row r="6" spans="1:26">
      <c r="B6" s="25" t="s">
        <v>56</v>
      </c>
      <c r="C6" s="4">
        <v>160</v>
      </c>
      <c r="D6" s="4">
        <v>0</v>
      </c>
      <c r="E6" s="4">
        <f>SUM(C6:D6)</f>
        <v>160</v>
      </c>
      <c r="F6" s="4">
        <v>262.88368436435007</v>
      </c>
      <c r="G6" s="4">
        <v>0</v>
      </c>
      <c r="H6" s="4">
        <v>262.88368436435007</v>
      </c>
      <c r="I6" s="4">
        <v>0</v>
      </c>
      <c r="J6" s="4">
        <v>0</v>
      </c>
      <c r="K6" s="4">
        <v>0</v>
      </c>
      <c r="L6" s="4">
        <v>0</v>
      </c>
      <c r="M6" s="4">
        <v>0</v>
      </c>
      <c r="N6" s="4">
        <v>500</v>
      </c>
      <c r="O6" s="4">
        <v>0</v>
      </c>
      <c r="P6" s="4">
        <v>0</v>
      </c>
      <c r="Q6" s="4">
        <v>0</v>
      </c>
      <c r="R6" s="4">
        <v>0</v>
      </c>
      <c r="S6" s="4">
        <v>500</v>
      </c>
      <c r="T6" s="4">
        <v>0</v>
      </c>
      <c r="U6" s="4">
        <v>0</v>
      </c>
      <c r="V6" s="4">
        <v>500</v>
      </c>
      <c r="W6" s="4">
        <v>375.55866738807219</v>
      </c>
      <c r="X6" s="4">
        <v>1156.6788919558769</v>
      </c>
      <c r="Y6" s="69">
        <v>0</v>
      </c>
      <c r="Z6" s="13">
        <v>1532.2375593439492</v>
      </c>
    </row>
    <row r="7" spans="1:26">
      <c r="B7" s="25" t="s">
        <v>54</v>
      </c>
      <c r="C7" s="16">
        <v>3492.4673304814974</v>
      </c>
      <c r="D7" s="16">
        <v>0</v>
      </c>
      <c r="E7" s="16">
        <f t="shared" ref="E7:E39" si="0">SUM(C7:D7)</f>
        <v>3492.4673304814974</v>
      </c>
      <c r="F7" s="16">
        <v>4913.4870733730149</v>
      </c>
      <c r="G7" s="16">
        <v>0</v>
      </c>
      <c r="H7" s="16">
        <v>4913.4870733730149</v>
      </c>
      <c r="I7" s="16">
        <v>1000</v>
      </c>
      <c r="J7" s="16">
        <v>0</v>
      </c>
      <c r="K7" s="16">
        <v>1000</v>
      </c>
      <c r="L7" s="16">
        <v>0</v>
      </c>
      <c r="M7" s="16">
        <v>3000</v>
      </c>
      <c r="N7" s="16">
        <v>1000</v>
      </c>
      <c r="O7" s="16">
        <v>800</v>
      </c>
      <c r="P7" s="16">
        <v>0</v>
      </c>
      <c r="Q7" s="16">
        <v>0</v>
      </c>
      <c r="R7" s="16">
        <v>0</v>
      </c>
      <c r="S7" s="16">
        <v>4000</v>
      </c>
      <c r="T7" s="16">
        <v>800</v>
      </c>
      <c r="U7" s="16">
        <v>0</v>
      </c>
      <c r="V7" s="16">
        <v>4800</v>
      </c>
      <c r="W7" s="16">
        <v>5250.8696106174039</v>
      </c>
      <c r="X7" s="16">
        <v>4026.573597921717</v>
      </c>
      <c r="Y7" s="16">
        <v>7147.9419194744532</v>
      </c>
      <c r="Z7" s="15">
        <v>16425.385128013571</v>
      </c>
    </row>
    <row r="8" spans="1:26">
      <c r="B8" s="25" t="s">
        <v>53</v>
      </c>
      <c r="C8" s="4">
        <v>492.2987790910326</v>
      </c>
      <c r="D8" s="4">
        <v>0</v>
      </c>
      <c r="E8" s="4">
        <f t="shared" si="0"/>
        <v>492.2987790910326</v>
      </c>
      <c r="F8" s="4">
        <v>343.34821377409003</v>
      </c>
      <c r="G8" s="4">
        <v>0</v>
      </c>
      <c r="H8" s="4">
        <v>343.34821377409003</v>
      </c>
      <c r="I8" s="4">
        <v>0</v>
      </c>
      <c r="J8" s="4">
        <v>0</v>
      </c>
      <c r="K8" s="4">
        <v>0</v>
      </c>
      <c r="L8" s="4">
        <v>0</v>
      </c>
      <c r="M8" s="4">
        <v>0</v>
      </c>
      <c r="N8" s="4">
        <v>0</v>
      </c>
      <c r="O8" s="4">
        <v>0</v>
      </c>
      <c r="P8" s="4">
        <v>0</v>
      </c>
      <c r="Q8" s="4">
        <v>800</v>
      </c>
      <c r="R8" s="4">
        <v>800</v>
      </c>
      <c r="S8" s="4">
        <v>0</v>
      </c>
      <c r="T8" s="4">
        <v>0</v>
      </c>
      <c r="U8" s="4">
        <v>1600</v>
      </c>
      <c r="V8" s="4">
        <v>1600</v>
      </c>
      <c r="W8" s="4">
        <v>752.13647880248345</v>
      </c>
      <c r="X8" s="4">
        <v>505.37034993469638</v>
      </c>
      <c r="Y8" s="4">
        <v>606.66178551064149</v>
      </c>
      <c r="Z8" s="13">
        <v>1864.1686142478213</v>
      </c>
    </row>
    <row r="9" spans="1:26">
      <c r="B9" s="25" t="s">
        <v>52</v>
      </c>
      <c r="C9" s="16">
        <v>3647.3417721518986</v>
      </c>
      <c r="D9" s="16">
        <v>1962.6582278481014</v>
      </c>
      <c r="E9" s="16">
        <f t="shared" si="0"/>
        <v>5610</v>
      </c>
      <c r="F9" s="16">
        <v>4047.5</v>
      </c>
      <c r="G9" s="16">
        <v>0</v>
      </c>
      <c r="H9" s="16">
        <v>4047.5</v>
      </c>
      <c r="I9" s="16">
        <v>500</v>
      </c>
      <c r="J9" s="16">
        <v>1750</v>
      </c>
      <c r="K9" s="16">
        <v>2250</v>
      </c>
      <c r="L9" s="16">
        <v>0</v>
      </c>
      <c r="M9" s="16">
        <v>4500</v>
      </c>
      <c r="N9" s="16">
        <v>8000</v>
      </c>
      <c r="O9" s="16">
        <v>0</v>
      </c>
      <c r="P9" s="16">
        <v>0</v>
      </c>
      <c r="Q9" s="16">
        <v>0</v>
      </c>
      <c r="R9" s="16">
        <v>0</v>
      </c>
      <c r="S9" s="16">
        <v>12500</v>
      </c>
      <c r="T9" s="16">
        <v>0</v>
      </c>
      <c r="U9" s="16">
        <v>0</v>
      </c>
      <c r="V9" s="16">
        <v>12500</v>
      </c>
      <c r="W9" s="16">
        <v>296.96794350931373</v>
      </c>
      <c r="X9" s="16">
        <v>0</v>
      </c>
      <c r="Y9" s="16">
        <v>1255.5464704131773</v>
      </c>
      <c r="Z9" s="15">
        <v>1552.514413922491</v>
      </c>
    </row>
    <row r="10" spans="1:26">
      <c r="B10" s="25" t="s">
        <v>51</v>
      </c>
      <c r="C10" s="4">
        <v>1320</v>
      </c>
      <c r="D10" s="4">
        <v>0</v>
      </c>
      <c r="E10" s="4">
        <f t="shared" si="0"/>
        <v>1320</v>
      </c>
      <c r="F10" s="4">
        <v>1239.2992177767551</v>
      </c>
      <c r="G10" s="4">
        <v>0</v>
      </c>
      <c r="H10" s="4">
        <v>1239.2992177767551</v>
      </c>
      <c r="I10" s="4">
        <v>250</v>
      </c>
      <c r="J10" s="4">
        <v>0</v>
      </c>
      <c r="K10" s="4">
        <v>250</v>
      </c>
      <c r="L10" s="4">
        <v>3200</v>
      </c>
      <c r="M10" s="4">
        <v>500</v>
      </c>
      <c r="N10" s="4">
        <v>500</v>
      </c>
      <c r="O10" s="4">
        <v>0</v>
      </c>
      <c r="P10" s="4">
        <v>0</v>
      </c>
      <c r="Q10" s="4">
        <v>2400</v>
      </c>
      <c r="R10" s="4">
        <v>800</v>
      </c>
      <c r="S10" s="4">
        <v>1000</v>
      </c>
      <c r="T10" s="4">
        <v>0</v>
      </c>
      <c r="U10" s="4">
        <v>3200</v>
      </c>
      <c r="V10" s="4">
        <v>4200</v>
      </c>
      <c r="W10" s="4">
        <v>563.9043610699423</v>
      </c>
      <c r="X10" s="4">
        <v>2340.094643737757</v>
      </c>
      <c r="Y10" s="4">
        <v>885.13144236640733</v>
      </c>
      <c r="Z10" s="13">
        <v>3789.1304471741068</v>
      </c>
    </row>
    <row r="11" spans="1:26">
      <c r="B11" s="25" t="s">
        <v>50</v>
      </c>
      <c r="C11" s="16">
        <v>423.53848498728428</v>
      </c>
      <c r="D11" s="16">
        <v>0</v>
      </c>
      <c r="E11" s="16">
        <f t="shared" si="0"/>
        <v>423.53848498728428</v>
      </c>
      <c r="F11" s="16">
        <v>4499.387053771552</v>
      </c>
      <c r="G11" s="16">
        <v>0</v>
      </c>
      <c r="H11" s="16">
        <v>4499.387053771552</v>
      </c>
      <c r="I11" s="16">
        <v>750</v>
      </c>
      <c r="J11" s="16">
        <v>250</v>
      </c>
      <c r="K11" s="16">
        <v>1000</v>
      </c>
      <c r="L11" s="16">
        <v>0</v>
      </c>
      <c r="M11" s="16">
        <v>0</v>
      </c>
      <c r="N11" s="16">
        <v>2500</v>
      </c>
      <c r="O11" s="16">
        <v>0</v>
      </c>
      <c r="P11" s="16">
        <v>0</v>
      </c>
      <c r="Q11" s="16">
        <v>0</v>
      </c>
      <c r="R11" s="16">
        <v>0</v>
      </c>
      <c r="S11" s="16">
        <v>2500</v>
      </c>
      <c r="T11" s="16">
        <v>0</v>
      </c>
      <c r="U11" s="16">
        <v>0</v>
      </c>
      <c r="V11" s="16">
        <v>2500</v>
      </c>
      <c r="W11" s="16">
        <v>3956.2582455677139</v>
      </c>
      <c r="X11" s="16">
        <v>7801.1933881142559</v>
      </c>
      <c r="Y11" s="16">
        <v>5922.0472241117468</v>
      </c>
      <c r="Z11" s="15">
        <v>17679.498857793715</v>
      </c>
    </row>
    <row r="12" spans="1:26">
      <c r="B12" s="25" t="s">
        <v>49</v>
      </c>
      <c r="C12" s="4">
        <v>1713.3731270184471</v>
      </c>
      <c r="D12" s="4">
        <v>0</v>
      </c>
      <c r="E12" s="4">
        <f t="shared" si="0"/>
        <v>1713.3731270184471</v>
      </c>
      <c r="F12" s="4">
        <v>3120.0000000000041</v>
      </c>
      <c r="G12" s="4">
        <v>0</v>
      </c>
      <c r="H12" s="4">
        <v>3120.0000000000041</v>
      </c>
      <c r="I12" s="4">
        <v>750</v>
      </c>
      <c r="J12" s="4">
        <v>0</v>
      </c>
      <c r="K12" s="4">
        <v>750</v>
      </c>
      <c r="L12" s="4">
        <v>6400</v>
      </c>
      <c r="M12" s="4">
        <v>1000</v>
      </c>
      <c r="N12" s="4">
        <v>1000</v>
      </c>
      <c r="O12" s="4">
        <v>0</v>
      </c>
      <c r="P12" s="4">
        <v>800</v>
      </c>
      <c r="Q12" s="4">
        <v>2400</v>
      </c>
      <c r="R12" s="4">
        <v>800</v>
      </c>
      <c r="S12" s="4">
        <v>2000</v>
      </c>
      <c r="T12" s="4">
        <v>800</v>
      </c>
      <c r="U12" s="4">
        <v>3200</v>
      </c>
      <c r="V12" s="4">
        <v>6000</v>
      </c>
      <c r="W12" s="4">
        <v>356.72275066478403</v>
      </c>
      <c r="X12" s="4">
        <v>642.33687221403989</v>
      </c>
      <c r="Y12" s="4">
        <v>1110.5467477520738</v>
      </c>
      <c r="Z12" s="13">
        <v>2109.6063706308978</v>
      </c>
    </row>
    <row r="13" spans="1:26">
      <c r="B13" s="25" t="s">
        <v>48</v>
      </c>
      <c r="C13" s="16">
        <v>53356.39083360057</v>
      </c>
      <c r="D13" s="16">
        <v>13293.109166399434</v>
      </c>
      <c r="E13" s="16">
        <f t="shared" si="0"/>
        <v>66649.5</v>
      </c>
      <c r="F13" s="16">
        <v>54496.5</v>
      </c>
      <c r="G13" s="16">
        <v>0</v>
      </c>
      <c r="H13" s="16">
        <v>54496.5</v>
      </c>
      <c r="I13" s="16">
        <v>6750</v>
      </c>
      <c r="J13" s="16">
        <v>1000</v>
      </c>
      <c r="K13" s="16">
        <v>7750</v>
      </c>
      <c r="L13" s="16">
        <v>0</v>
      </c>
      <c r="M13" s="16">
        <v>14000</v>
      </c>
      <c r="N13" s="16">
        <v>16500</v>
      </c>
      <c r="O13" s="16">
        <v>12000</v>
      </c>
      <c r="P13" s="16">
        <v>8000</v>
      </c>
      <c r="Q13" s="16">
        <v>6400</v>
      </c>
      <c r="R13" s="16">
        <v>5600</v>
      </c>
      <c r="S13" s="16">
        <v>30500</v>
      </c>
      <c r="T13" s="16">
        <v>20000</v>
      </c>
      <c r="U13" s="16">
        <v>12000</v>
      </c>
      <c r="V13" s="16">
        <v>62500</v>
      </c>
      <c r="W13" s="16">
        <v>3828.7888444431205</v>
      </c>
      <c r="X13" s="16">
        <v>0</v>
      </c>
      <c r="Y13" s="16">
        <v>7702.6754902823977</v>
      </c>
      <c r="Z13" s="15">
        <v>11531.464334725519</v>
      </c>
    </row>
    <row r="14" spans="1:26">
      <c r="B14" s="25" t="s">
        <v>47</v>
      </c>
      <c r="C14" s="4">
        <v>6710.9569889192089</v>
      </c>
      <c r="D14" s="4">
        <v>2838.2799620269284</v>
      </c>
      <c r="E14" s="4">
        <f t="shared" si="0"/>
        <v>9549.2369509461369</v>
      </c>
      <c r="F14" s="4">
        <v>1242.9999999999836</v>
      </c>
      <c r="G14" s="4">
        <v>0</v>
      </c>
      <c r="H14" s="4">
        <v>1242.9999999999836</v>
      </c>
      <c r="I14" s="4">
        <v>2250</v>
      </c>
      <c r="J14" s="4">
        <v>0</v>
      </c>
      <c r="K14" s="4">
        <v>2250</v>
      </c>
      <c r="L14" s="4">
        <v>0</v>
      </c>
      <c r="M14" s="4">
        <v>1500</v>
      </c>
      <c r="N14" s="4">
        <v>500</v>
      </c>
      <c r="O14" s="4">
        <v>800</v>
      </c>
      <c r="P14" s="4">
        <v>0</v>
      </c>
      <c r="Q14" s="4">
        <v>0</v>
      </c>
      <c r="R14" s="4">
        <v>0</v>
      </c>
      <c r="S14" s="4">
        <v>2000</v>
      </c>
      <c r="T14" s="4">
        <v>800</v>
      </c>
      <c r="U14" s="4">
        <v>0</v>
      </c>
      <c r="V14" s="4">
        <v>2800</v>
      </c>
      <c r="W14" s="4">
        <v>6.527261324858781</v>
      </c>
      <c r="X14" s="4">
        <v>0</v>
      </c>
      <c r="Y14" s="4">
        <v>0</v>
      </c>
      <c r="Z14" s="13">
        <v>6.527261324858781</v>
      </c>
    </row>
    <row r="15" spans="1:26">
      <c r="B15" s="25" t="s">
        <v>46</v>
      </c>
      <c r="C15" s="16">
        <v>1704.443376494849</v>
      </c>
      <c r="D15" s="16">
        <v>0</v>
      </c>
      <c r="E15" s="16">
        <f t="shared" si="0"/>
        <v>1704.443376494849</v>
      </c>
      <c r="F15" s="16">
        <v>144.98012122687214</v>
      </c>
      <c r="G15" s="16">
        <v>0</v>
      </c>
      <c r="H15" s="16">
        <v>144.98012122687214</v>
      </c>
      <c r="I15" s="16">
        <v>500</v>
      </c>
      <c r="J15" s="16">
        <v>0</v>
      </c>
      <c r="K15" s="16">
        <v>500</v>
      </c>
      <c r="L15" s="16">
        <v>0</v>
      </c>
      <c r="M15" s="16">
        <v>0</v>
      </c>
      <c r="N15" s="16">
        <v>500</v>
      </c>
      <c r="O15" s="16">
        <v>0</v>
      </c>
      <c r="P15" s="16">
        <v>0</v>
      </c>
      <c r="Q15" s="16">
        <v>0</v>
      </c>
      <c r="R15" s="16">
        <v>0</v>
      </c>
      <c r="S15" s="16">
        <v>500</v>
      </c>
      <c r="T15" s="16">
        <v>0</v>
      </c>
      <c r="U15" s="16">
        <v>0</v>
      </c>
      <c r="V15" s="16">
        <v>500</v>
      </c>
      <c r="W15" s="16">
        <v>7.9580611709112681</v>
      </c>
      <c r="X15" s="16">
        <v>0</v>
      </c>
      <c r="Y15" s="16">
        <v>252.44709236034856</v>
      </c>
      <c r="Z15" s="15">
        <v>260.40515353125983</v>
      </c>
    </row>
    <row r="16" spans="1:26">
      <c r="B16" s="25" t="s">
        <v>45</v>
      </c>
      <c r="C16" s="4">
        <v>36875</v>
      </c>
      <c r="D16" s="4">
        <v>0</v>
      </c>
      <c r="E16" s="4">
        <f t="shared" si="0"/>
        <v>36875</v>
      </c>
      <c r="F16" s="4">
        <v>25253.277384287459</v>
      </c>
      <c r="G16" s="4">
        <v>3591.9250304932602</v>
      </c>
      <c r="H16" s="4">
        <v>28845.202414780724</v>
      </c>
      <c r="I16" s="4">
        <v>3250</v>
      </c>
      <c r="J16" s="4">
        <v>0</v>
      </c>
      <c r="K16" s="4">
        <v>3250</v>
      </c>
      <c r="L16" s="4">
        <v>8000</v>
      </c>
      <c r="M16" s="4">
        <v>14500</v>
      </c>
      <c r="N16" s="4">
        <v>16000</v>
      </c>
      <c r="O16" s="4">
        <v>3200</v>
      </c>
      <c r="P16" s="4">
        <v>1600</v>
      </c>
      <c r="Q16" s="4">
        <v>0</v>
      </c>
      <c r="R16" s="4">
        <v>0</v>
      </c>
      <c r="S16" s="4">
        <v>30500</v>
      </c>
      <c r="T16" s="4">
        <v>4800</v>
      </c>
      <c r="U16" s="4">
        <v>0</v>
      </c>
      <c r="V16" s="4">
        <v>35300</v>
      </c>
      <c r="W16" s="4">
        <v>4007.1544839889857</v>
      </c>
      <c r="X16" s="4">
        <v>10831.768622217336</v>
      </c>
      <c r="Y16" s="4">
        <v>8625.3154942874335</v>
      </c>
      <c r="Z16" s="13">
        <v>23464.238600493758</v>
      </c>
    </row>
    <row r="17" spans="2:26">
      <c r="B17" s="25" t="s">
        <v>44</v>
      </c>
      <c r="C17" s="16">
        <v>3180.5049827390949</v>
      </c>
      <c r="D17" s="16">
        <v>0</v>
      </c>
      <c r="E17" s="16">
        <f t="shared" si="0"/>
        <v>3180.5049827390949</v>
      </c>
      <c r="F17" s="16">
        <v>526.99999999999989</v>
      </c>
      <c r="G17" s="16">
        <v>0</v>
      </c>
      <c r="H17" s="16">
        <v>526.99999999999989</v>
      </c>
      <c r="I17" s="16">
        <v>3750</v>
      </c>
      <c r="J17" s="16">
        <v>0</v>
      </c>
      <c r="K17" s="16">
        <v>3750</v>
      </c>
      <c r="L17" s="16">
        <v>6400</v>
      </c>
      <c r="M17" s="16">
        <v>0</v>
      </c>
      <c r="N17" s="16">
        <v>1000</v>
      </c>
      <c r="O17" s="16">
        <v>800</v>
      </c>
      <c r="P17" s="16">
        <v>1600</v>
      </c>
      <c r="Q17" s="16">
        <v>0</v>
      </c>
      <c r="R17" s="16">
        <v>0</v>
      </c>
      <c r="S17" s="16">
        <v>1000</v>
      </c>
      <c r="T17" s="16">
        <v>2400</v>
      </c>
      <c r="U17" s="16">
        <v>0</v>
      </c>
      <c r="V17" s="16">
        <v>3400</v>
      </c>
      <c r="W17" s="16">
        <v>3452.5613746805984</v>
      </c>
      <c r="X17" s="16">
        <v>1468.8947701085335</v>
      </c>
      <c r="Y17" s="16">
        <v>0</v>
      </c>
      <c r="Z17" s="15">
        <v>4921.4561447891319</v>
      </c>
    </row>
    <row r="18" spans="2:26">
      <c r="B18" s="25" t="s">
        <v>42</v>
      </c>
      <c r="C18" s="4">
        <v>22048.500000000007</v>
      </c>
      <c r="D18" s="4">
        <v>0</v>
      </c>
      <c r="E18" s="4">
        <f t="shared" si="0"/>
        <v>22048.500000000007</v>
      </c>
      <c r="F18" s="4">
        <v>11137.999999999856</v>
      </c>
      <c r="G18" s="4">
        <v>0</v>
      </c>
      <c r="H18" s="4">
        <v>11137.999999999856</v>
      </c>
      <c r="I18" s="4">
        <v>4500</v>
      </c>
      <c r="J18" s="4">
        <v>250</v>
      </c>
      <c r="K18" s="4">
        <v>4750</v>
      </c>
      <c r="L18" s="4">
        <v>70400</v>
      </c>
      <c r="M18" s="4">
        <v>3000</v>
      </c>
      <c r="N18" s="4">
        <v>8000</v>
      </c>
      <c r="O18" s="4">
        <v>1600</v>
      </c>
      <c r="P18" s="4">
        <v>800</v>
      </c>
      <c r="Q18" s="4">
        <v>0</v>
      </c>
      <c r="R18" s="4">
        <v>0</v>
      </c>
      <c r="S18" s="4">
        <v>11000</v>
      </c>
      <c r="T18" s="4">
        <v>2400</v>
      </c>
      <c r="U18" s="4">
        <v>0</v>
      </c>
      <c r="V18" s="4">
        <v>13400</v>
      </c>
      <c r="W18" s="4">
        <v>7703.1133928845293</v>
      </c>
      <c r="X18" s="4">
        <v>13586.988463829321</v>
      </c>
      <c r="Y18" s="4">
        <v>7020.8222377752163</v>
      </c>
      <c r="Z18" s="13">
        <v>28310.924094489066</v>
      </c>
    </row>
    <row r="19" spans="2:26">
      <c r="B19" s="25" t="s">
        <v>43</v>
      </c>
      <c r="C19" s="16">
        <v>25676.09531725078</v>
      </c>
      <c r="D19" s="16">
        <v>12075.159905438257</v>
      </c>
      <c r="E19" s="16">
        <f t="shared" si="0"/>
        <v>37751.25522268904</v>
      </c>
      <c r="F19" s="16">
        <v>7647.2696342684176</v>
      </c>
      <c r="G19" s="16">
        <v>0</v>
      </c>
      <c r="H19" s="16">
        <v>7647.2696342684176</v>
      </c>
      <c r="I19" s="16">
        <v>3250</v>
      </c>
      <c r="J19" s="16">
        <v>1250</v>
      </c>
      <c r="K19" s="16">
        <v>4500</v>
      </c>
      <c r="L19" s="16">
        <v>16000</v>
      </c>
      <c r="M19" s="16">
        <v>21500</v>
      </c>
      <c r="N19" s="16">
        <v>14500</v>
      </c>
      <c r="O19" s="16">
        <v>1600</v>
      </c>
      <c r="P19" s="16">
        <v>4000</v>
      </c>
      <c r="Q19" s="16">
        <v>0</v>
      </c>
      <c r="R19" s="16">
        <v>0</v>
      </c>
      <c r="S19" s="16">
        <v>36000</v>
      </c>
      <c r="T19" s="16">
        <v>5600</v>
      </c>
      <c r="U19" s="16">
        <v>0</v>
      </c>
      <c r="V19" s="16">
        <v>41600</v>
      </c>
      <c r="W19" s="16">
        <v>475.8930435515058</v>
      </c>
      <c r="X19" s="16">
        <v>2019.4308397243353</v>
      </c>
      <c r="Y19" s="16">
        <v>3584.5518285244088</v>
      </c>
      <c r="Z19" s="15">
        <v>6079.8757118002504</v>
      </c>
    </row>
    <row r="20" spans="2:26">
      <c r="B20" s="25" t="s">
        <v>41</v>
      </c>
      <c r="C20" s="4">
        <v>6902.1069559882098</v>
      </c>
      <c r="D20" s="4">
        <v>0</v>
      </c>
      <c r="E20" s="4">
        <f t="shared" si="0"/>
        <v>6902.1069559882098</v>
      </c>
      <c r="F20" s="4">
        <v>3777.9999999999918</v>
      </c>
      <c r="G20" s="4">
        <v>0</v>
      </c>
      <c r="H20" s="4">
        <v>3777.9999999999918</v>
      </c>
      <c r="I20" s="4">
        <v>500</v>
      </c>
      <c r="J20" s="4">
        <v>0</v>
      </c>
      <c r="K20" s="4">
        <v>500</v>
      </c>
      <c r="L20" s="4">
        <v>0</v>
      </c>
      <c r="M20" s="4">
        <v>3500</v>
      </c>
      <c r="N20" s="4">
        <v>2000</v>
      </c>
      <c r="O20" s="4">
        <v>0</v>
      </c>
      <c r="P20" s="4">
        <v>0</v>
      </c>
      <c r="Q20" s="4">
        <v>1600</v>
      </c>
      <c r="R20" s="4">
        <v>1600</v>
      </c>
      <c r="S20" s="4">
        <v>5500</v>
      </c>
      <c r="T20" s="4">
        <v>0</v>
      </c>
      <c r="U20" s="4">
        <v>3200</v>
      </c>
      <c r="V20" s="4">
        <v>8700</v>
      </c>
      <c r="W20" s="4">
        <v>180.11421773062992</v>
      </c>
      <c r="X20" s="4">
        <v>2064.863116211578</v>
      </c>
      <c r="Y20" s="4">
        <v>1635.4376612605804</v>
      </c>
      <c r="Z20" s="13">
        <v>3880.4149952027883</v>
      </c>
    </row>
    <row r="21" spans="2:26">
      <c r="B21" s="25" t="s">
        <v>40</v>
      </c>
      <c r="C21" s="16">
        <v>1070.7704225103394</v>
      </c>
      <c r="D21" s="16">
        <v>0</v>
      </c>
      <c r="E21" s="16">
        <f t="shared" si="0"/>
        <v>1070.7704225103394</v>
      </c>
      <c r="F21" s="16">
        <v>1464</v>
      </c>
      <c r="G21" s="16">
        <v>0</v>
      </c>
      <c r="H21" s="16">
        <v>1464</v>
      </c>
      <c r="I21" s="16">
        <v>250</v>
      </c>
      <c r="J21" s="16">
        <v>0</v>
      </c>
      <c r="K21" s="16">
        <v>250</v>
      </c>
      <c r="L21" s="16">
        <v>0</v>
      </c>
      <c r="M21" s="16">
        <v>1000</v>
      </c>
      <c r="N21" s="16">
        <v>1000</v>
      </c>
      <c r="O21" s="16">
        <v>800</v>
      </c>
      <c r="P21" s="16">
        <v>800</v>
      </c>
      <c r="Q21" s="16">
        <v>0</v>
      </c>
      <c r="R21" s="16">
        <v>0</v>
      </c>
      <c r="S21" s="16">
        <v>2000</v>
      </c>
      <c r="T21" s="16">
        <v>1600</v>
      </c>
      <c r="U21" s="16">
        <v>0</v>
      </c>
      <c r="V21" s="16">
        <v>3600</v>
      </c>
      <c r="W21" s="16">
        <v>295.95536066129552</v>
      </c>
      <c r="X21" s="16">
        <v>2314.2740456173497</v>
      </c>
      <c r="Y21" s="16">
        <v>285.47565889386755</v>
      </c>
      <c r="Z21" s="15">
        <v>2895.7050651725126</v>
      </c>
    </row>
    <row r="22" spans="2:26">
      <c r="B22" s="25" t="s">
        <v>39</v>
      </c>
      <c r="C22" s="4">
        <v>1139.8183060397803</v>
      </c>
      <c r="D22" s="4">
        <v>0</v>
      </c>
      <c r="E22" s="4">
        <f t="shared" si="0"/>
        <v>1139.8183060397803</v>
      </c>
      <c r="F22" s="4">
        <v>1096.4191900115313</v>
      </c>
      <c r="G22" s="4">
        <v>0</v>
      </c>
      <c r="H22" s="4">
        <v>1096.4191900115313</v>
      </c>
      <c r="I22" s="4">
        <v>750</v>
      </c>
      <c r="J22" s="4">
        <v>0</v>
      </c>
      <c r="K22" s="4">
        <v>750</v>
      </c>
      <c r="L22" s="4">
        <v>4800</v>
      </c>
      <c r="M22" s="4">
        <v>2000</v>
      </c>
      <c r="N22" s="4">
        <v>2000</v>
      </c>
      <c r="O22" s="4">
        <v>0</v>
      </c>
      <c r="P22" s="4">
        <v>0</v>
      </c>
      <c r="Q22" s="4">
        <v>0</v>
      </c>
      <c r="R22" s="4">
        <v>0</v>
      </c>
      <c r="S22" s="4">
        <v>4000</v>
      </c>
      <c r="T22" s="4">
        <v>0</v>
      </c>
      <c r="U22" s="4">
        <v>0</v>
      </c>
      <c r="V22" s="4">
        <v>4000</v>
      </c>
      <c r="W22" s="4">
        <v>32.619130327564285</v>
      </c>
      <c r="X22" s="4">
        <v>0</v>
      </c>
      <c r="Y22" s="4">
        <v>313.21446221707998</v>
      </c>
      <c r="Z22" s="13">
        <v>345.83359254464426</v>
      </c>
    </row>
    <row r="23" spans="2:26">
      <c r="B23" s="25" t="s">
        <v>38</v>
      </c>
      <c r="C23" s="16">
        <v>6321.4678202276527</v>
      </c>
      <c r="D23" s="16">
        <v>0</v>
      </c>
      <c r="E23" s="16">
        <f t="shared" si="0"/>
        <v>6321.4678202276527</v>
      </c>
      <c r="F23" s="16">
        <v>211.95127924722041</v>
      </c>
      <c r="G23" s="16">
        <v>0</v>
      </c>
      <c r="H23" s="16">
        <v>211.95127924722041</v>
      </c>
      <c r="I23" s="16">
        <v>0</v>
      </c>
      <c r="J23" s="16">
        <v>250</v>
      </c>
      <c r="K23" s="16">
        <v>250</v>
      </c>
      <c r="L23" s="16">
        <v>0</v>
      </c>
      <c r="M23" s="16">
        <v>3000</v>
      </c>
      <c r="N23" s="16">
        <v>2000</v>
      </c>
      <c r="O23" s="16">
        <v>800</v>
      </c>
      <c r="P23" s="16">
        <v>0</v>
      </c>
      <c r="Q23" s="16">
        <v>0</v>
      </c>
      <c r="R23" s="16">
        <v>0</v>
      </c>
      <c r="S23" s="16">
        <v>5000</v>
      </c>
      <c r="T23" s="16">
        <v>800</v>
      </c>
      <c r="U23" s="16">
        <v>0</v>
      </c>
      <c r="V23" s="16">
        <v>5800</v>
      </c>
      <c r="W23" s="16">
        <v>155.20342755694736</v>
      </c>
      <c r="X23" s="16">
        <v>0</v>
      </c>
      <c r="Y23" s="16">
        <v>787.23819067813758</v>
      </c>
      <c r="Z23" s="15">
        <v>942.44161823508489</v>
      </c>
    </row>
    <row r="24" spans="2:26">
      <c r="B24" s="25" t="s">
        <v>37</v>
      </c>
      <c r="C24" s="4">
        <v>14214</v>
      </c>
      <c r="D24" s="4">
        <v>0</v>
      </c>
      <c r="E24" s="4">
        <f t="shared" si="0"/>
        <v>14214</v>
      </c>
      <c r="F24" s="4">
        <v>26444.999999998807</v>
      </c>
      <c r="G24" s="4">
        <v>0</v>
      </c>
      <c r="H24" s="4">
        <v>26444.999999998807</v>
      </c>
      <c r="I24" s="4">
        <v>5000</v>
      </c>
      <c r="J24" s="4">
        <v>1000</v>
      </c>
      <c r="K24" s="4">
        <v>6000</v>
      </c>
      <c r="L24" s="4">
        <v>0</v>
      </c>
      <c r="M24" s="4">
        <v>23000</v>
      </c>
      <c r="N24" s="4">
        <v>19500</v>
      </c>
      <c r="O24" s="4">
        <v>4000</v>
      </c>
      <c r="P24" s="4">
        <v>4800</v>
      </c>
      <c r="Q24" s="4">
        <v>0</v>
      </c>
      <c r="R24" s="4">
        <v>0</v>
      </c>
      <c r="S24" s="4">
        <v>42500</v>
      </c>
      <c r="T24" s="4">
        <v>8800</v>
      </c>
      <c r="U24" s="4">
        <v>0</v>
      </c>
      <c r="V24" s="4">
        <v>51300</v>
      </c>
      <c r="W24" s="4">
        <v>4094.9826065248103</v>
      </c>
      <c r="X24" s="4">
        <v>12883.322523518666</v>
      </c>
      <c r="Y24" s="4">
        <v>4043.0494720848515</v>
      </c>
      <c r="Z24" s="13">
        <v>21021.354602128325</v>
      </c>
    </row>
    <row r="25" spans="2:26">
      <c r="B25" s="25" t="s">
        <v>36</v>
      </c>
      <c r="C25" s="16">
        <v>2350.0648731943902</v>
      </c>
      <c r="D25" s="16">
        <v>0</v>
      </c>
      <c r="E25" s="16">
        <f t="shared" si="0"/>
        <v>2350.0648731943902</v>
      </c>
      <c r="F25" s="16">
        <v>256.4996112250434</v>
      </c>
      <c r="G25" s="16">
        <v>0</v>
      </c>
      <c r="H25" s="16">
        <v>256.4996112250434</v>
      </c>
      <c r="I25" s="16">
        <v>250</v>
      </c>
      <c r="J25" s="16">
        <v>0</v>
      </c>
      <c r="K25" s="16">
        <v>250</v>
      </c>
      <c r="L25" s="16">
        <v>1600</v>
      </c>
      <c r="M25" s="16">
        <v>500</v>
      </c>
      <c r="N25" s="16">
        <v>1000</v>
      </c>
      <c r="O25" s="16">
        <v>0</v>
      </c>
      <c r="P25" s="16">
        <v>0</v>
      </c>
      <c r="Q25" s="16">
        <v>0</v>
      </c>
      <c r="R25" s="16">
        <v>0</v>
      </c>
      <c r="S25" s="16">
        <v>1500</v>
      </c>
      <c r="T25" s="16">
        <v>0</v>
      </c>
      <c r="U25" s="16">
        <v>0</v>
      </c>
      <c r="V25" s="16">
        <v>1500</v>
      </c>
      <c r="W25" s="16">
        <v>269.82635102385785</v>
      </c>
      <c r="X25" s="16">
        <v>0</v>
      </c>
      <c r="Y25" s="16">
        <v>1055.8827196675204</v>
      </c>
      <c r="Z25" s="15">
        <v>1325.7090706913782</v>
      </c>
    </row>
    <row r="26" spans="2:26">
      <c r="B26" s="25" t="s">
        <v>35</v>
      </c>
      <c r="C26" s="4">
        <v>130.5</v>
      </c>
      <c r="D26" s="4">
        <v>0</v>
      </c>
      <c r="E26" s="4">
        <f t="shared" si="0"/>
        <v>130.5</v>
      </c>
      <c r="F26" s="4">
        <v>131.5</v>
      </c>
      <c r="G26" s="4">
        <v>0</v>
      </c>
      <c r="H26" s="4">
        <v>131.5</v>
      </c>
      <c r="I26" s="4">
        <v>0</v>
      </c>
      <c r="J26" s="4">
        <v>0</v>
      </c>
      <c r="K26" s="4">
        <v>0</v>
      </c>
      <c r="L26" s="4">
        <v>0</v>
      </c>
      <c r="M26" s="4">
        <v>0</v>
      </c>
      <c r="N26" s="4">
        <v>500</v>
      </c>
      <c r="O26" s="4">
        <v>0</v>
      </c>
      <c r="P26" s="4">
        <v>0</v>
      </c>
      <c r="Q26" s="4">
        <v>0</v>
      </c>
      <c r="R26" s="4">
        <v>0</v>
      </c>
      <c r="S26" s="4">
        <v>500</v>
      </c>
      <c r="T26" s="4">
        <v>0</v>
      </c>
      <c r="U26" s="4">
        <v>0</v>
      </c>
      <c r="V26" s="4">
        <v>500</v>
      </c>
      <c r="W26" s="4">
        <v>197.07491478077185</v>
      </c>
      <c r="X26" s="4">
        <v>0</v>
      </c>
      <c r="Y26" s="4">
        <v>1070.8596477792639</v>
      </c>
      <c r="Z26" s="13">
        <v>1267.9345625600358</v>
      </c>
    </row>
    <row r="27" spans="2:26">
      <c r="B27" s="25" t="s">
        <v>34</v>
      </c>
      <c r="C27" s="16">
        <v>2258.5051298279213</v>
      </c>
      <c r="D27" s="16">
        <v>0</v>
      </c>
      <c r="E27" s="16">
        <f t="shared" si="0"/>
        <v>2258.5051298279213</v>
      </c>
      <c r="F27" s="16">
        <v>175.284873623126</v>
      </c>
      <c r="G27" s="16">
        <v>0</v>
      </c>
      <c r="H27" s="16">
        <v>175.284873623126</v>
      </c>
      <c r="I27" s="16">
        <v>250</v>
      </c>
      <c r="J27" s="16">
        <v>0</v>
      </c>
      <c r="K27" s="16">
        <v>250</v>
      </c>
      <c r="L27" s="16">
        <v>0</v>
      </c>
      <c r="M27" s="16">
        <v>500</v>
      </c>
      <c r="N27" s="16">
        <v>1000</v>
      </c>
      <c r="O27" s="16">
        <v>0</v>
      </c>
      <c r="P27" s="16">
        <v>0</v>
      </c>
      <c r="Q27" s="16">
        <v>0</v>
      </c>
      <c r="R27" s="16">
        <v>0</v>
      </c>
      <c r="S27" s="16">
        <v>1500</v>
      </c>
      <c r="T27" s="16">
        <v>0</v>
      </c>
      <c r="U27" s="16">
        <v>0</v>
      </c>
      <c r="V27" s="16">
        <v>1500</v>
      </c>
      <c r="W27" s="16">
        <v>1540.3263449142546</v>
      </c>
      <c r="X27" s="16">
        <v>0</v>
      </c>
      <c r="Y27" s="16">
        <v>0</v>
      </c>
      <c r="Z27" s="15">
        <v>1540.3263449142546</v>
      </c>
    </row>
    <row r="28" spans="2:26">
      <c r="B28" s="25" t="s">
        <v>32</v>
      </c>
      <c r="C28" s="4">
        <v>83.21559943550939</v>
      </c>
      <c r="D28" s="4">
        <v>0</v>
      </c>
      <c r="E28" s="4">
        <f t="shared" si="0"/>
        <v>83.21559943550939</v>
      </c>
      <c r="F28" s="4">
        <v>229.23506806613571</v>
      </c>
      <c r="G28" s="4">
        <v>0</v>
      </c>
      <c r="H28" s="4">
        <v>229.23506806613571</v>
      </c>
      <c r="I28" s="4">
        <v>0</v>
      </c>
      <c r="J28" s="4">
        <v>0</v>
      </c>
      <c r="K28" s="4">
        <v>0</v>
      </c>
      <c r="L28" s="4">
        <v>0</v>
      </c>
      <c r="M28" s="4">
        <v>0</v>
      </c>
      <c r="N28" s="4">
        <v>0</v>
      </c>
      <c r="O28" s="4">
        <v>0</v>
      </c>
      <c r="P28" s="4">
        <v>0</v>
      </c>
      <c r="Q28" s="4">
        <v>0</v>
      </c>
      <c r="R28" s="4">
        <v>800</v>
      </c>
      <c r="S28" s="4">
        <v>0</v>
      </c>
      <c r="T28" s="4">
        <v>0</v>
      </c>
      <c r="U28" s="4">
        <v>800</v>
      </c>
      <c r="V28" s="4">
        <v>800</v>
      </c>
      <c r="W28" s="4">
        <v>81.240993844931978</v>
      </c>
      <c r="X28" s="4">
        <v>875.04188463410173</v>
      </c>
      <c r="Y28" s="4">
        <v>0</v>
      </c>
      <c r="Z28" s="13">
        <v>956.28287847903368</v>
      </c>
    </row>
    <row r="29" spans="2:26">
      <c r="B29" s="25" t="s">
        <v>31</v>
      </c>
      <c r="C29" s="16">
        <v>129.79</v>
      </c>
      <c r="D29" s="16">
        <v>0</v>
      </c>
      <c r="E29" s="16">
        <f t="shared" si="0"/>
        <v>129.79</v>
      </c>
      <c r="F29" s="16">
        <v>193.51679094435374</v>
      </c>
      <c r="G29" s="16">
        <v>0</v>
      </c>
      <c r="H29" s="16">
        <v>193.51679094435374</v>
      </c>
      <c r="I29" s="16">
        <v>0</v>
      </c>
      <c r="J29" s="16">
        <v>0</v>
      </c>
      <c r="K29" s="16">
        <v>0</v>
      </c>
      <c r="L29" s="16">
        <v>0</v>
      </c>
      <c r="M29" s="16">
        <v>0</v>
      </c>
      <c r="N29" s="16">
        <v>500</v>
      </c>
      <c r="O29" s="16">
        <v>0</v>
      </c>
      <c r="P29" s="16">
        <v>0</v>
      </c>
      <c r="Q29" s="16">
        <v>0</v>
      </c>
      <c r="R29" s="16">
        <v>800</v>
      </c>
      <c r="S29" s="16">
        <v>500</v>
      </c>
      <c r="T29" s="16">
        <v>0</v>
      </c>
      <c r="U29" s="16">
        <v>800</v>
      </c>
      <c r="V29" s="16">
        <v>1300</v>
      </c>
      <c r="W29" s="16">
        <v>0</v>
      </c>
      <c r="X29" s="16">
        <v>565.57977109366834</v>
      </c>
      <c r="Y29" s="16">
        <v>0</v>
      </c>
      <c r="Z29" s="15">
        <v>565.57977109366834</v>
      </c>
    </row>
    <row r="30" spans="2:26">
      <c r="B30" s="25" t="s">
        <v>33</v>
      </c>
      <c r="C30" s="4">
        <v>2032.478221555418</v>
      </c>
      <c r="D30" s="4">
        <v>0</v>
      </c>
      <c r="E30" s="4">
        <f t="shared" si="0"/>
        <v>2032.478221555418</v>
      </c>
      <c r="F30" s="4">
        <v>76.192711253099446</v>
      </c>
      <c r="G30" s="4">
        <v>0</v>
      </c>
      <c r="H30" s="4">
        <v>76.192711253099446</v>
      </c>
      <c r="I30" s="4">
        <v>0</v>
      </c>
      <c r="J30" s="4">
        <v>0</v>
      </c>
      <c r="K30" s="4">
        <v>0</v>
      </c>
      <c r="L30" s="4">
        <v>0</v>
      </c>
      <c r="M30" s="4">
        <v>500</v>
      </c>
      <c r="N30" s="4">
        <v>500</v>
      </c>
      <c r="O30" s="4">
        <v>0</v>
      </c>
      <c r="P30" s="4">
        <v>0</v>
      </c>
      <c r="Q30" s="4">
        <v>0</v>
      </c>
      <c r="R30" s="4">
        <v>0</v>
      </c>
      <c r="S30" s="4">
        <v>1000</v>
      </c>
      <c r="T30" s="4">
        <v>0</v>
      </c>
      <c r="U30" s="4">
        <v>0</v>
      </c>
      <c r="V30" s="4">
        <v>1000</v>
      </c>
      <c r="W30" s="4">
        <v>0</v>
      </c>
      <c r="X30" s="4">
        <v>0</v>
      </c>
      <c r="Y30" s="4">
        <v>0</v>
      </c>
      <c r="Z30" s="13">
        <v>0</v>
      </c>
    </row>
    <row r="31" spans="2:26">
      <c r="B31" s="25" t="s">
        <v>29</v>
      </c>
      <c r="C31" s="16">
        <v>7612.7513737941135</v>
      </c>
      <c r="D31" s="16">
        <v>3576.248626205886</v>
      </c>
      <c r="E31" s="16">
        <f t="shared" si="0"/>
        <v>11189</v>
      </c>
      <c r="F31" s="16">
        <v>2779.9857430542588</v>
      </c>
      <c r="G31" s="16">
        <v>0</v>
      </c>
      <c r="H31" s="16">
        <v>2779.9857430542588</v>
      </c>
      <c r="I31" s="16">
        <v>250</v>
      </c>
      <c r="J31" s="16">
        <v>250</v>
      </c>
      <c r="K31" s="16">
        <v>500</v>
      </c>
      <c r="L31" s="16">
        <v>0</v>
      </c>
      <c r="M31" s="16">
        <v>5500</v>
      </c>
      <c r="N31" s="16">
        <v>8500</v>
      </c>
      <c r="O31" s="16">
        <v>2400</v>
      </c>
      <c r="P31" s="16">
        <v>3200</v>
      </c>
      <c r="Q31" s="16">
        <v>0</v>
      </c>
      <c r="R31" s="16">
        <v>0</v>
      </c>
      <c r="S31" s="16">
        <v>14000</v>
      </c>
      <c r="T31" s="16">
        <v>5600</v>
      </c>
      <c r="U31" s="16">
        <v>0</v>
      </c>
      <c r="V31" s="16">
        <v>19600</v>
      </c>
      <c r="W31" s="16">
        <v>28.01913795239917</v>
      </c>
      <c r="X31" s="16">
        <v>0</v>
      </c>
      <c r="Y31" s="16">
        <v>0</v>
      </c>
      <c r="Z31" s="15">
        <v>28.01913795239917</v>
      </c>
    </row>
    <row r="32" spans="2:26">
      <c r="B32" s="25" t="s">
        <v>28</v>
      </c>
      <c r="C32" s="4">
        <v>3555.4635750856314</v>
      </c>
      <c r="D32" s="4">
        <v>0</v>
      </c>
      <c r="E32" s="4">
        <f t="shared" si="0"/>
        <v>3555.4635750856314</v>
      </c>
      <c r="F32" s="4">
        <v>1244.4999999999875</v>
      </c>
      <c r="G32" s="4">
        <v>0</v>
      </c>
      <c r="H32" s="4">
        <v>1244.4999999999875</v>
      </c>
      <c r="I32" s="4">
        <v>250</v>
      </c>
      <c r="J32" s="4">
        <v>0</v>
      </c>
      <c r="K32" s="4">
        <v>250</v>
      </c>
      <c r="L32" s="4">
        <v>0</v>
      </c>
      <c r="M32" s="4">
        <v>0</v>
      </c>
      <c r="N32" s="4">
        <v>0</v>
      </c>
      <c r="O32" s="4">
        <v>0</v>
      </c>
      <c r="P32" s="4">
        <v>0</v>
      </c>
      <c r="Q32" s="4">
        <v>0</v>
      </c>
      <c r="R32" s="4">
        <v>0</v>
      </c>
      <c r="S32" s="4">
        <v>0</v>
      </c>
      <c r="T32" s="4">
        <v>0</v>
      </c>
      <c r="U32" s="4">
        <v>0</v>
      </c>
      <c r="V32" s="4">
        <v>0</v>
      </c>
      <c r="W32" s="4">
        <v>16106.734152030111</v>
      </c>
      <c r="X32" s="4">
        <v>24309.767476372279</v>
      </c>
      <c r="Y32" s="4">
        <v>7514.68498821515</v>
      </c>
      <c r="Z32" s="13">
        <v>47931.186616617539</v>
      </c>
    </row>
    <row r="33" spans="1:26">
      <c r="B33" s="25" t="s">
        <v>30</v>
      </c>
      <c r="C33" s="16">
        <v>11621.845952036168</v>
      </c>
      <c r="D33" s="16">
        <v>0</v>
      </c>
      <c r="E33" s="16">
        <f t="shared" si="0"/>
        <v>11621.845952036168</v>
      </c>
      <c r="F33" s="16">
        <v>2143.5000000000064</v>
      </c>
      <c r="G33" s="16">
        <v>0</v>
      </c>
      <c r="H33" s="16">
        <v>2143.5000000000064</v>
      </c>
      <c r="I33" s="16">
        <v>4750</v>
      </c>
      <c r="J33" s="16">
        <v>0</v>
      </c>
      <c r="K33" s="16">
        <v>4750</v>
      </c>
      <c r="L33" s="16">
        <v>6400</v>
      </c>
      <c r="M33" s="16">
        <v>1500</v>
      </c>
      <c r="N33" s="16">
        <v>2000</v>
      </c>
      <c r="O33" s="16">
        <v>2400</v>
      </c>
      <c r="P33" s="16">
        <v>800</v>
      </c>
      <c r="Q33" s="16">
        <v>4000</v>
      </c>
      <c r="R33" s="16">
        <v>1600</v>
      </c>
      <c r="S33" s="16">
        <v>3500</v>
      </c>
      <c r="T33" s="16">
        <v>3200</v>
      </c>
      <c r="U33" s="16">
        <v>5600</v>
      </c>
      <c r="V33" s="16">
        <v>12300</v>
      </c>
      <c r="W33" s="16">
        <v>635.15714712664885</v>
      </c>
      <c r="X33" s="16">
        <v>0</v>
      </c>
      <c r="Y33" s="16">
        <v>2047.5487339859542</v>
      </c>
      <c r="Z33" s="15">
        <v>2682.705881112603</v>
      </c>
    </row>
    <row r="34" spans="1:26">
      <c r="B34" s="25" t="s">
        <v>27</v>
      </c>
      <c r="C34" s="4">
        <v>6087.5</v>
      </c>
      <c r="D34" s="4">
        <v>0</v>
      </c>
      <c r="E34" s="4">
        <f t="shared" si="0"/>
        <v>6087.5</v>
      </c>
      <c r="F34" s="4">
        <v>3360.00000000002</v>
      </c>
      <c r="G34" s="4">
        <v>0</v>
      </c>
      <c r="H34" s="4">
        <v>3360.00000000002</v>
      </c>
      <c r="I34" s="4">
        <v>500</v>
      </c>
      <c r="J34" s="4">
        <v>0</v>
      </c>
      <c r="K34" s="4">
        <v>500</v>
      </c>
      <c r="L34" s="4">
        <v>0</v>
      </c>
      <c r="M34" s="4">
        <v>3000</v>
      </c>
      <c r="N34" s="4">
        <v>2000</v>
      </c>
      <c r="O34" s="4">
        <v>0</v>
      </c>
      <c r="P34" s="4">
        <v>0</v>
      </c>
      <c r="Q34" s="4">
        <v>0</v>
      </c>
      <c r="R34" s="4">
        <v>0</v>
      </c>
      <c r="S34" s="4">
        <v>5000</v>
      </c>
      <c r="T34" s="4">
        <v>0</v>
      </c>
      <c r="U34" s="4">
        <v>0</v>
      </c>
      <c r="V34" s="4">
        <v>5000</v>
      </c>
      <c r="W34" s="4">
        <v>1904.0412576613676</v>
      </c>
      <c r="X34" s="4">
        <v>1545.2803868702463</v>
      </c>
      <c r="Y34" s="4">
        <v>4056.8569743516264</v>
      </c>
      <c r="Z34" s="13">
        <v>7506.1786188832402</v>
      </c>
    </row>
    <row r="35" spans="1:26">
      <c r="B35" s="25" t="s">
        <v>26</v>
      </c>
      <c r="C35" s="16">
        <v>4500.1446172879623</v>
      </c>
      <c r="D35" s="16">
        <v>0</v>
      </c>
      <c r="E35" s="16">
        <f t="shared" si="0"/>
        <v>4500.1446172879623</v>
      </c>
      <c r="F35" s="16">
        <v>3038.4999999999318</v>
      </c>
      <c r="G35" s="16">
        <v>0</v>
      </c>
      <c r="H35" s="16">
        <v>3038.4999999999318</v>
      </c>
      <c r="I35" s="16">
        <v>750</v>
      </c>
      <c r="J35" s="16">
        <v>0</v>
      </c>
      <c r="K35" s="16">
        <v>750</v>
      </c>
      <c r="L35" s="16">
        <v>3200</v>
      </c>
      <c r="M35" s="16">
        <v>2500</v>
      </c>
      <c r="N35" s="16">
        <v>1000</v>
      </c>
      <c r="O35" s="16">
        <v>800</v>
      </c>
      <c r="P35" s="16">
        <v>0</v>
      </c>
      <c r="Q35" s="16">
        <v>2400</v>
      </c>
      <c r="R35" s="16">
        <v>800</v>
      </c>
      <c r="S35" s="16">
        <v>3500</v>
      </c>
      <c r="T35" s="16">
        <v>800</v>
      </c>
      <c r="U35" s="16">
        <v>3200</v>
      </c>
      <c r="V35" s="16">
        <v>7500</v>
      </c>
      <c r="W35" s="16">
        <v>2520.6745547995743</v>
      </c>
      <c r="X35" s="16">
        <v>3348.4826111630769</v>
      </c>
      <c r="Y35" s="16">
        <v>1036.392172789406</v>
      </c>
      <c r="Z35" s="15">
        <v>6905.5493387520573</v>
      </c>
    </row>
    <row r="36" spans="1:26">
      <c r="B36" s="25" t="s">
        <v>25</v>
      </c>
      <c r="C36" s="4">
        <v>404.51914564772255</v>
      </c>
      <c r="D36" s="4">
        <v>0</v>
      </c>
      <c r="E36" s="4">
        <f t="shared" si="0"/>
        <v>404.51914564772255</v>
      </c>
      <c r="F36" s="4">
        <v>521.21354180937692</v>
      </c>
      <c r="G36" s="4">
        <v>0</v>
      </c>
      <c r="H36" s="4">
        <v>521.21354180937692</v>
      </c>
      <c r="I36" s="4">
        <v>250</v>
      </c>
      <c r="J36" s="4">
        <v>0</v>
      </c>
      <c r="K36" s="4">
        <v>250</v>
      </c>
      <c r="L36" s="4">
        <v>0</v>
      </c>
      <c r="M36" s="4">
        <v>500</v>
      </c>
      <c r="N36" s="4">
        <v>500</v>
      </c>
      <c r="O36" s="4">
        <v>0</v>
      </c>
      <c r="P36" s="4">
        <v>0</v>
      </c>
      <c r="Q36" s="4">
        <v>2400</v>
      </c>
      <c r="R36" s="4">
        <v>800</v>
      </c>
      <c r="S36" s="4">
        <v>1000</v>
      </c>
      <c r="T36" s="4">
        <v>0</v>
      </c>
      <c r="U36" s="4">
        <v>3200</v>
      </c>
      <c r="V36" s="4">
        <v>4200</v>
      </c>
      <c r="W36" s="4">
        <v>2048.1948320877755</v>
      </c>
      <c r="X36" s="4">
        <v>668.62268894245278</v>
      </c>
      <c r="Y36" s="4">
        <v>850.49360830282671</v>
      </c>
      <c r="Z36" s="13">
        <v>3567.3111293330549</v>
      </c>
    </row>
    <row r="37" spans="1:26">
      <c r="B37" s="25" t="s">
        <v>24</v>
      </c>
      <c r="C37" s="16">
        <v>6062.1878481534977</v>
      </c>
      <c r="D37" s="16">
        <v>281.31215184650296</v>
      </c>
      <c r="E37" s="16">
        <f t="shared" si="0"/>
        <v>6343.5000000000009</v>
      </c>
      <c r="F37" s="16">
        <v>1406.5000000000057</v>
      </c>
      <c r="G37" s="16">
        <v>0</v>
      </c>
      <c r="H37" s="16">
        <v>1406.5000000000057</v>
      </c>
      <c r="I37" s="16">
        <v>3250</v>
      </c>
      <c r="J37" s="16">
        <v>1000</v>
      </c>
      <c r="K37" s="16">
        <v>4250</v>
      </c>
      <c r="L37" s="16">
        <v>8000</v>
      </c>
      <c r="M37" s="16">
        <v>0</v>
      </c>
      <c r="N37" s="16">
        <v>500</v>
      </c>
      <c r="O37" s="16">
        <v>0</v>
      </c>
      <c r="P37" s="16">
        <v>0</v>
      </c>
      <c r="Q37" s="16">
        <v>0</v>
      </c>
      <c r="R37" s="16">
        <v>0</v>
      </c>
      <c r="S37" s="16">
        <v>500</v>
      </c>
      <c r="T37" s="16">
        <v>0</v>
      </c>
      <c r="U37" s="16">
        <v>0</v>
      </c>
      <c r="V37" s="16">
        <v>500</v>
      </c>
      <c r="W37" s="16">
        <v>4710.7414019679054</v>
      </c>
      <c r="X37" s="16">
        <v>13354.835382240559</v>
      </c>
      <c r="Y37" s="16">
        <v>0</v>
      </c>
      <c r="Z37" s="15">
        <v>18065.576784208464</v>
      </c>
    </row>
    <row r="38" spans="1:26">
      <c r="B38" s="25" t="s">
        <v>23</v>
      </c>
      <c r="C38" s="4">
        <v>70.598512742755986</v>
      </c>
      <c r="D38" s="4">
        <v>0</v>
      </c>
      <c r="E38" s="4">
        <f t="shared" si="0"/>
        <v>70.598512742755986</v>
      </c>
      <c r="F38" s="4">
        <v>690.52484228608228</v>
      </c>
      <c r="G38" s="4">
        <v>0</v>
      </c>
      <c r="H38" s="4">
        <v>690.52484228608228</v>
      </c>
      <c r="I38" s="4">
        <v>250</v>
      </c>
      <c r="J38" s="4">
        <v>0</v>
      </c>
      <c r="K38" s="4">
        <v>250</v>
      </c>
      <c r="L38" s="4">
        <v>1600</v>
      </c>
      <c r="M38" s="4">
        <v>500</v>
      </c>
      <c r="N38" s="4">
        <v>500</v>
      </c>
      <c r="O38" s="4">
        <v>0</v>
      </c>
      <c r="P38" s="4">
        <v>0</v>
      </c>
      <c r="Q38" s="4">
        <v>0</v>
      </c>
      <c r="R38" s="4">
        <v>0</v>
      </c>
      <c r="S38" s="4">
        <v>1000</v>
      </c>
      <c r="T38" s="4">
        <v>0</v>
      </c>
      <c r="U38" s="4">
        <v>0</v>
      </c>
      <c r="V38" s="4">
        <v>1000</v>
      </c>
      <c r="W38" s="4">
        <v>1194.0193240410767</v>
      </c>
      <c r="X38" s="4">
        <v>0</v>
      </c>
      <c r="Y38" s="4">
        <v>333.54428223280672</v>
      </c>
      <c r="Z38" s="13">
        <v>1527.5636062738836</v>
      </c>
    </row>
    <row r="39" spans="1:26" ht="15.75" thickBot="1">
      <c r="B39" s="25" t="s">
        <v>22</v>
      </c>
      <c r="C39" s="16">
        <v>287.79422456901005</v>
      </c>
      <c r="D39" s="16">
        <v>0</v>
      </c>
      <c r="E39" s="16">
        <f t="shared" si="0"/>
        <v>287.79422456901005</v>
      </c>
      <c r="F39" s="16">
        <v>660.74107366028124</v>
      </c>
      <c r="G39" s="16">
        <v>0</v>
      </c>
      <c r="H39" s="16">
        <v>660.74107366028124</v>
      </c>
      <c r="I39" s="16">
        <v>500</v>
      </c>
      <c r="J39" s="16">
        <v>0</v>
      </c>
      <c r="K39" s="16">
        <v>500</v>
      </c>
      <c r="L39" s="16">
        <v>3200</v>
      </c>
      <c r="M39" s="16">
        <v>500</v>
      </c>
      <c r="N39" s="16">
        <v>1000</v>
      </c>
      <c r="O39" s="16">
        <v>0</v>
      </c>
      <c r="P39" s="16">
        <v>0</v>
      </c>
      <c r="Q39" s="16">
        <v>0</v>
      </c>
      <c r="R39" s="16">
        <v>0</v>
      </c>
      <c r="S39" s="16">
        <v>1500</v>
      </c>
      <c r="T39" s="16">
        <v>0</v>
      </c>
      <c r="U39" s="16">
        <v>0</v>
      </c>
      <c r="V39" s="16">
        <v>1500</v>
      </c>
      <c r="W39" s="16">
        <v>1349.6384033256579</v>
      </c>
      <c r="X39" s="16">
        <v>0</v>
      </c>
      <c r="Y39" s="70">
        <v>673.57002274634078</v>
      </c>
      <c r="Z39" s="15">
        <v>2023.2084260719987</v>
      </c>
    </row>
    <row r="40" spans="1:26" ht="15.75" thickBot="1">
      <c r="B40" s="59" t="s">
        <v>300</v>
      </c>
      <c r="C40" s="55">
        <f>SUM(C6:C39)</f>
        <v>237636.43357083073</v>
      </c>
      <c r="D40" s="36">
        <f t="shared" ref="D40:E40" si="1">SUM(D6:D39)</f>
        <v>34026.768039765113</v>
      </c>
      <c r="E40" s="36">
        <f t="shared" si="1"/>
        <v>271663.2016105958</v>
      </c>
      <c r="F40" s="36">
        <f>SUM(F6:F39)</f>
        <v>168778.99710802163</v>
      </c>
      <c r="G40" s="36">
        <f t="shared" ref="G40:Z40" si="2">SUM(G6:G39)</f>
        <v>3591.9250304932602</v>
      </c>
      <c r="H40" s="36">
        <f t="shared" si="2"/>
        <v>172370.9221385149</v>
      </c>
      <c r="I40" s="36">
        <f t="shared" si="2"/>
        <v>45250</v>
      </c>
      <c r="J40" s="36">
        <f t="shared" si="2"/>
        <v>7000</v>
      </c>
      <c r="K40" s="36">
        <f t="shared" si="2"/>
        <v>52250</v>
      </c>
      <c r="L40" s="36">
        <f t="shared" si="2"/>
        <v>139200</v>
      </c>
      <c r="M40" s="36">
        <f t="shared" si="2"/>
        <v>111500</v>
      </c>
      <c r="N40" s="36">
        <f t="shared" si="2"/>
        <v>116500</v>
      </c>
      <c r="O40" s="36">
        <f t="shared" si="2"/>
        <v>32000</v>
      </c>
      <c r="P40" s="36">
        <f t="shared" si="2"/>
        <v>26400</v>
      </c>
      <c r="Q40" s="36">
        <f t="shared" si="2"/>
        <v>22400</v>
      </c>
      <c r="R40" s="36">
        <f t="shared" si="2"/>
        <v>14400</v>
      </c>
      <c r="S40" s="36">
        <f t="shared" si="2"/>
        <v>228000</v>
      </c>
      <c r="T40" s="36">
        <f t="shared" si="2"/>
        <v>58400</v>
      </c>
      <c r="U40" s="36">
        <f t="shared" si="2"/>
        <v>36800</v>
      </c>
      <c r="V40" s="36">
        <f t="shared" si="2"/>
        <v>323200</v>
      </c>
      <c r="W40" s="36">
        <f t="shared" si="2"/>
        <v>68378.978078021813</v>
      </c>
      <c r="X40" s="36">
        <f t="shared" si="2"/>
        <v>106309.40032642186</v>
      </c>
      <c r="Y40" s="36">
        <f t="shared" si="2"/>
        <v>69817.936328063719</v>
      </c>
      <c r="Z40" s="37">
        <f t="shared" si="2"/>
        <v>244506.3147325074</v>
      </c>
    </row>
    <row r="41" spans="1:26" s="115" customFormat="1" ht="15.75" thickBot="1">
      <c r="B41" s="59" t="s">
        <v>61</v>
      </c>
      <c r="C41" s="193">
        <f>C30+C19</f>
        <v>27708.573538806198</v>
      </c>
      <c r="D41" s="191">
        <f t="shared" ref="D41:Z41" si="3">D30+D19</f>
        <v>12075.159905438257</v>
      </c>
      <c r="E41" s="191">
        <f t="shared" si="3"/>
        <v>39783.733444244455</v>
      </c>
      <c r="F41" s="191">
        <f t="shared" si="3"/>
        <v>7723.4623455215169</v>
      </c>
      <c r="G41" s="191">
        <f t="shared" si="3"/>
        <v>0</v>
      </c>
      <c r="H41" s="191">
        <f t="shared" si="3"/>
        <v>7723.4623455215169</v>
      </c>
      <c r="I41" s="191">
        <f t="shared" si="3"/>
        <v>3250</v>
      </c>
      <c r="J41" s="191">
        <f t="shared" si="3"/>
        <v>1250</v>
      </c>
      <c r="K41" s="191">
        <f t="shared" si="3"/>
        <v>4500</v>
      </c>
      <c r="L41" s="191">
        <f t="shared" si="3"/>
        <v>16000</v>
      </c>
      <c r="M41" s="191">
        <f t="shared" si="3"/>
        <v>22000</v>
      </c>
      <c r="N41" s="191">
        <f t="shared" si="3"/>
        <v>15000</v>
      </c>
      <c r="O41" s="191">
        <f t="shared" si="3"/>
        <v>1600</v>
      </c>
      <c r="P41" s="191">
        <f t="shared" si="3"/>
        <v>4000</v>
      </c>
      <c r="Q41" s="191">
        <f t="shared" si="3"/>
        <v>0</v>
      </c>
      <c r="R41" s="191">
        <f t="shared" si="3"/>
        <v>0</v>
      </c>
      <c r="S41" s="191">
        <f t="shared" si="3"/>
        <v>37000</v>
      </c>
      <c r="T41" s="191">
        <f t="shared" si="3"/>
        <v>5600</v>
      </c>
      <c r="U41" s="191">
        <f t="shared" si="3"/>
        <v>0</v>
      </c>
      <c r="V41" s="191">
        <f t="shared" si="3"/>
        <v>42600</v>
      </c>
      <c r="W41" s="191">
        <f t="shared" si="3"/>
        <v>475.8930435515058</v>
      </c>
      <c r="X41" s="191">
        <f t="shared" si="3"/>
        <v>2019.4308397243353</v>
      </c>
      <c r="Y41" s="191">
        <f t="shared" si="3"/>
        <v>3584.5518285244088</v>
      </c>
      <c r="Z41" s="192">
        <f t="shared" si="3"/>
        <v>6079.8757118002504</v>
      </c>
    </row>
    <row r="42" spans="1:26" s="115" customFormat="1">
      <c r="A42" s="176"/>
      <c r="B42" s="60" t="s">
        <v>107</v>
      </c>
      <c r="C42" s="33"/>
      <c r="D42" s="33"/>
      <c r="E42" s="33"/>
      <c r="F42" s="33">
        <v>0</v>
      </c>
      <c r="G42" s="33">
        <v>0</v>
      </c>
      <c r="H42" s="33">
        <v>0</v>
      </c>
      <c r="I42" s="33"/>
      <c r="J42" s="33"/>
      <c r="K42" s="33"/>
      <c r="L42" s="33"/>
      <c r="M42" s="33"/>
      <c r="N42" s="33"/>
      <c r="O42" s="33"/>
      <c r="P42" s="33"/>
      <c r="Q42" s="33"/>
      <c r="R42" s="33"/>
      <c r="S42" s="33"/>
      <c r="T42" s="33"/>
      <c r="U42" s="33"/>
      <c r="V42" s="33"/>
      <c r="W42" s="33"/>
      <c r="X42" s="33"/>
      <c r="Y42" s="33"/>
      <c r="Z42" s="195"/>
    </row>
    <row r="43" spans="1:26" s="115" customFormat="1">
      <c r="A43" s="176"/>
      <c r="B43" s="60" t="s">
        <v>124</v>
      </c>
      <c r="C43" s="32"/>
      <c r="D43" s="32"/>
      <c r="E43" s="32"/>
      <c r="F43" s="32">
        <v>0</v>
      </c>
      <c r="G43" s="32">
        <v>0</v>
      </c>
      <c r="H43" s="32">
        <v>0</v>
      </c>
      <c r="I43" s="32"/>
      <c r="J43" s="32"/>
      <c r="K43" s="32"/>
      <c r="L43" s="32"/>
      <c r="M43" s="32"/>
      <c r="N43" s="32"/>
      <c r="O43" s="32"/>
      <c r="P43" s="32"/>
      <c r="Q43" s="32"/>
      <c r="R43" s="32"/>
      <c r="S43" s="32"/>
      <c r="T43" s="32"/>
      <c r="U43" s="32"/>
      <c r="V43" s="32"/>
      <c r="W43" s="32"/>
      <c r="X43" s="32"/>
      <c r="Y43" s="32"/>
      <c r="Z43" s="13"/>
    </row>
    <row r="44" spans="1:26" s="115" customFormat="1">
      <c r="A44" s="176"/>
      <c r="B44" s="60" t="s">
        <v>126</v>
      </c>
      <c r="C44" s="33"/>
      <c r="D44" s="33"/>
      <c r="E44" s="33"/>
      <c r="F44" s="33">
        <v>0</v>
      </c>
      <c r="G44" s="33">
        <v>0</v>
      </c>
      <c r="H44" s="33">
        <v>0</v>
      </c>
      <c r="I44" s="33"/>
      <c r="J44" s="33"/>
      <c r="K44" s="33"/>
      <c r="L44" s="33"/>
      <c r="M44" s="33"/>
      <c r="N44" s="33"/>
      <c r="O44" s="33"/>
      <c r="P44" s="33"/>
      <c r="Q44" s="33"/>
      <c r="R44" s="33"/>
      <c r="S44" s="33"/>
      <c r="T44" s="33"/>
      <c r="U44" s="33"/>
      <c r="V44" s="33"/>
      <c r="W44" s="33"/>
      <c r="X44" s="33"/>
      <c r="Y44" s="33"/>
      <c r="Z44" s="15"/>
    </row>
    <row r="45" spans="1:26" s="115" customFormat="1">
      <c r="A45" s="176"/>
      <c r="B45" s="60" t="s">
        <v>180</v>
      </c>
      <c r="C45" s="32"/>
      <c r="D45" s="32"/>
      <c r="E45" s="32"/>
      <c r="F45" s="32">
        <v>0</v>
      </c>
      <c r="G45" s="32">
        <v>0</v>
      </c>
      <c r="H45" s="32">
        <v>0</v>
      </c>
      <c r="I45" s="32"/>
      <c r="J45" s="32"/>
      <c r="K45" s="32"/>
      <c r="L45" s="32"/>
      <c r="M45" s="32"/>
      <c r="N45" s="32"/>
      <c r="O45" s="32"/>
      <c r="P45" s="32"/>
      <c r="Q45" s="32"/>
      <c r="R45" s="32"/>
      <c r="S45" s="32"/>
      <c r="T45" s="32"/>
      <c r="U45" s="32"/>
      <c r="V45" s="32"/>
      <c r="W45" s="32"/>
      <c r="X45" s="32"/>
      <c r="Y45" s="32"/>
      <c r="Z45" s="13"/>
    </row>
    <row r="46" spans="1:26" s="115" customFormat="1" ht="15.75" thickBot="1">
      <c r="A46" s="176"/>
      <c r="B46" s="60" t="s">
        <v>146</v>
      </c>
      <c r="C46" s="33"/>
      <c r="D46" s="33"/>
      <c r="E46" s="33"/>
      <c r="F46" s="33">
        <v>0</v>
      </c>
      <c r="G46" s="33">
        <v>0</v>
      </c>
      <c r="H46" s="33">
        <v>0</v>
      </c>
      <c r="I46" s="33"/>
      <c r="J46" s="33"/>
      <c r="K46" s="33"/>
      <c r="L46" s="33"/>
      <c r="M46" s="33"/>
      <c r="N46" s="33"/>
      <c r="O46" s="33"/>
      <c r="P46" s="33"/>
      <c r="Q46" s="33"/>
      <c r="R46" s="33"/>
      <c r="S46" s="33"/>
      <c r="T46" s="33"/>
      <c r="U46" s="33"/>
      <c r="V46" s="33"/>
      <c r="W46" s="33"/>
      <c r="X46" s="33"/>
      <c r="Y46" s="33"/>
      <c r="Z46" s="15"/>
    </row>
    <row r="47" spans="1:26" s="115" customFormat="1" ht="15.75" thickBot="1">
      <c r="A47" s="176"/>
      <c r="B47" s="59" t="s">
        <v>133</v>
      </c>
      <c r="C47" s="55"/>
      <c r="D47" s="36"/>
      <c r="E47" s="36"/>
      <c r="F47" s="36">
        <v>0</v>
      </c>
      <c r="G47" s="36">
        <v>0</v>
      </c>
      <c r="H47" s="36">
        <v>0</v>
      </c>
      <c r="I47" s="36"/>
      <c r="J47" s="36"/>
      <c r="K47" s="36"/>
      <c r="L47" s="36"/>
      <c r="M47" s="36"/>
      <c r="N47" s="36"/>
      <c r="O47" s="36"/>
      <c r="P47" s="36"/>
      <c r="Q47" s="36"/>
      <c r="R47" s="36"/>
      <c r="S47" s="36"/>
      <c r="T47" s="36"/>
      <c r="U47" s="36"/>
      <c r="V47" s="36"/>
      <c r="W47" s="36"/>
      <c r="X47" s="36"/>
      <c r="Y47" s="36"/>
      <c r="Z47" s="37"/>
    </row>
  </sheetData>
  <mergeCells count="2">
    <mergeCell ref="C2:Z2"/>
    <mergeCell ref="C3:Z3"/>
  </mergeCells>
  <hyperlinks>
    <hyperlink ref="R1" location="ReadMe!A1" display="go back to ReadMe"/>
  </hyperlinks>
  <printOptions horizontalCentered="1"/>
  <pageMargins left="0.23622047244094491" right="0.23622047244094491" top="0.74803149606299213" bottom="0.74803149606299213" header="0.31496062992125984" footer="0.31496062992125984"/>
  <pageSetup paperSize="9" scale="68" orientation="landscape" r:id="rId1"/>
  <headerFooter>
    <oddHeader>&amp;C&amp;A</oddHeader>
    <oddFooter>&amp;C&amp;Z&amp;F</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7"/>
  <sheetViews>
    <sheetView workbookViewId="0">
      <selection activeCell="M1" sqref="M1:N1"/>
    </sheetView>
  </sheetViews>
  <sheetFormatPr baseColWidth="10" defaultColWidth="9.140625" defaultRowHeight="15"/>
  <cols>
    <col min="1" max="1" width="2.7109375" customWidth="1"/>
    <col min="2" max="2" width="9.7109375" style="1" bestFit="1" customWidth="1"/>
    <col min="4" max="5" width="9.140625" style="109"/>
    <col min="8" max="8" width="9.140625" customWidth="1"/>
    <col min="11" max="11" width="9.140625" customWidth="1"/>
    <col min="19" max="22" width="9.140625" customWidth="1"/>
    <col min="26" max="26" width="9.140625" customWidth="1"/>
  </cols>
  <sheetData>
    <row r="1" spans="1:27" ht="19.5" thickBot="1">
      <c r="A1" s="120" t="s">
        <v>302</v>
      </c>
      <c r="B1" s="23"/>
      <c r="C1" s="110"/>
      <c r="D1" s="67"/>
      <c r="E1" s="67"/>
      <c r="F1" s="110"/>
      <c r="G1" s="110"/>
      <c r="H1" s="122" t="s">
        <v>314</v>
      </c>
      <c r="I1" s="110"/>
      <c r="J1" s="110"/>
      <c r="K1" s="110"/>
      <c r="L1" s="110"/>
      <c r="M1" s="204"/>
      <c r="N1" s="204"/>
      <c r="O1" s="110"/>
      <c r="P1" s="110"/>
      <c r="Q1" s="110"/>
      <c r="R1" s="142" t="s">
        <v>370</v>
      </c>
      <c r="S1" s="110"/>
      <c r="T1" s="110"/>
      <c r="U1" s="110"/>
      <c r="V1" s="110"/>
      <c r="W1" s="110"/>
      <c r="X1" s="110"/>
      <c r="Y1" s="110"/>
      <c r="Z1" s="110"/>
      <c r="AA1" s="48"/>
    </row>
    <row r="2" spans="1:27" s="2" customFormat="1" ht="15.75" customHeight="1" thickBot="1">
      <c r="B2" s="30" t="s">
        <v>59</v>
      </c>
      <c r="C2" s="205">
        <v>2040</v>
      </c>
      <c r="D2" s="206"/>
      <c r="E2" s="206"/>
      <c r="F2" s="206"/>
      <c r="G2" s="206"/>
      <c r="H2" s="206"/>
      <c r="I2" s="206"/>
      <c r="J2" s="206"/>
      <c r="K2" s="206"/>
      <c r="L2" s="206"/>
      <c r="M2" s="206"/>
      <c r="N2" s="206"/>
      <c r="O2" s="206"/>
      <c r="P2" s="206"/>
      <c r="Q2" s="206"/>
      <c r="R2" s="206"/>
      <c r="S2" s="206"/>
      <c r="T2" s="206"/>
      <c r="U2" s="206"/>
      <c r="V2" s="206"/>
      <c r="W2" s="206"/>
      <c r="X2" s="206"/>
      <c r="Y2" s="206"/>
      <c r="Z2" s="207"/>
    </row>
    <row r="3" spans="1:27" s="2" customFormat="1" ht="15.75" customHeight="1" thickBot="1">
      <c r="B3" s="58" t="s">
        <v>60</v>
      </c>
      <c r="C3" s="205" t="s">
        <v>9</v>
      </c>
      <c r="D3" s="206"/>
      <c r="E3" s="206"/>
      <c r="F3" s="206"/>
      <c r="G3" s="206"/>
      <c r="H3" s="206"/>
      <c r="I3" s="206"/>
      <c r="J3" s="206"/>
      <c r="K3" s="206"/>
      <c r="L3" s="206"/>
      <c r="M3" s="206"/>
      <c r="N3" s="206"/>
      <c r="O3" s="206"/>
      <c r="P3" s="206"/>
      <c r="Q3" s="206"/>
      <c r="R3" s="206"/>
      <c r="S3" s="206"/>
      <c r="T3" s="206"/>
      <c r="U3" s="206"/>
      <c r="V3" s="206"/>
      <c r="W3" s="206"/>
      <c r="X3" s="206"/>
      <c r="Y3" s="206"/>
      <c r="Z3" s="207"/>
    </row>
    <row r="4" spans="1:27" s="50" customFormat="1" ht="34.5" thickBot="1">
      <c r="B4" s="23" t="s">
        <v>149</v>
      </c>
      <c r="C4" s="67" t="s">
        <v>14</v>
      </c>
      <c r="D4" s="67" t="s">
        <v>296</v>
      </c>
      <c r="E4" s="67" t="s">
        <v>295</v>
      </c>
      <c r="F4" s="67" t="s">
        <v>160</v>
      </c>
      <c r="G4" s="67" t="s">
        <v>161</v>
      </c>
      <c r="H4" s="67" t="s">
        <v>162</v>
      </c>
      <c r="I4" s="67" t="s">
        <v>163</v>
      </c>
      <c r="J4" s="67" t="s">
        <v>164</v>
      </c>
      <c r="K4" s="67" t="s">
        <v>165</v>
      </c>
      <c r="L4" s="67" t="s">
        <v>16</v>
      </c>
      <c r="M4" s="67" t="s">
        <v>166</v>
      </c>
      <c r="N4" s="67" t="s">
        <v>167</v>
      </c>
      <c r="O4" s="67" t="s">
        <v>168</v>
      </c>
      <c r="P4" s="67" t="s">
        <v>169</v>
      </c>
      <c r="Q4" s="67" t="s">
        <v>170</v>
      </c>
      <c r="R4" s="67" t="s">
        <v>171</v>
      </c>
      <c r="S4" s="67" t="s">
        <v>172</v>
      </c>
      <c r="T4" s="67" t="s">
        <v>173</v>
      </c>
      <c r="U4" s="67" t="s">
        <v>174</v>
      </c>
      <c r="V4" s="67" t="s">
        <v>175</v>
      </c>
      <c r="W4" s="67" t="s">
        <v>176</v>
      </c>
      <c r="X4" s="67" t="s">
        <v>177</v>
      </c>
      <c r="Y4" s="67" t="s">
        <v>19</v>
      </c>
      <c r="Z4" s="20" t="s">
        <v>178</v>
      </c>
    </row>
    <row r="5" spans="1:27" ht="15.75" thickBot="1">
      <c r="B5" s="24" t="s">
        <v>57</v>
      </c>
      <c r="C5" s="18" t="s">
        <v>3</v>
      </c>
      <c r="D5" s="18" t="s">
        <v>3</v>
      </c>
      <c r="E5" s="18" t="s">
        <v>3</v>
      </c>
      <c r="F5" s="18" t="s">
        <v>3</v>
      </c>
      <c r="G5" s="18" t="s">
        <v>3</v>
      </c>
      <c r="H5" s="18" t="s">
        <v>3</v>
      </c>
      <c r="I5" s="18" t="s">
        <v>3</v>
      </c>
      <c r="J5" s="18" t="s">
        <v>3</v>
      </c>
      <c r="K5" s="18" t="s">
        <v>3</v>
      </c>
      <c r="L5" s="18" t="s">
        <v>3</v>
      </c>
      <c r="M5" s="18" t="s">
        <v>3</v>
      </c>
      <c r="N5" s="18" t="s">
        <v>3</v>
      </c>
      <c r="O5" s="18" t="s">
        <v>3</v>
      </c>
      <c r="P5" s="18" t="s">
        <v>3</v>
      </c>
      <c r="Q5" s="18" t="s">
        <v>3</v>
      </c>
      <c r="R5" s="18" t="s">
        <v>3</v>
      </c>
      <c r="S5" s="18" t="s">
        <v>3</v>
      </c>
      <c r="T5" s="18" t="s">
        <v>3</v>
      </c>
      <c r="U5" s="18" t="s">
        <v>3</v>
      </c>
      <c r="V5" s="18" t="s">
        <v>3</v>
      </c>
      <c r="W5" s="18" t="s">
        <v>3</v>
      </c>
      <c r="X5" s="18" t="s">
        <v>3</v>
      </c>
      <c r="Y5" s="18" t="s">
        <v>3</v>
      </c>
      <c r="Z5" s="71" t="s">
        <v>3</v>
      </c>
    </row>
    <row r="6" spans="1:27">
      <c r="B6" s="25" t="s">
        <v>56</v>
      </c>
      <c r="C6" s="4">
        <v>377.85714285714283</v>
      </c>
      <c r="D6" s="4">
        <v>0</v>
      </c>
      <c r="E6" s="4">
        <f>SUM(C6:D6)</f>
        <v>377.85714285714283</v>
      </c>
      <c r="F6" s="4">
        <v>1679.5819599666752</v>
      </c>
      <c r="G6" s="4">
        <v>0</v>
      </c>
      <c r="H6" s="4">
        <v>1679.5819599666752</v>
      </c>
      <c r="I6" s="4">
        <v>0</v>
      </c>
      <c r="J6" s="4">
        <v>0</v>
      </c>
      <c r="K6" s="4">
        <v>0</v>
      </c>
      <c r="L6" s="4">
        <v>0</v>
      </c>
      <c r="M6" s="4">
        <v>500</v>
      </c>
      <c r="N6" s="4">
        <v>0</v>
      </c>
      <c r="O6" s="4">
        <v>0</v>
      </c>
      <c r="P6" s="4">
        <v>0</v>
      </c>
      <c r="Q6" s="4">
        <v>0</v>
      </c>
      <c r="R6" s="4">
        <v>0</v>
      </c>
      <c r="S6" s="4">
        <v>500</v>
      </c>
      <c r="T6" s="4">
        <v>0</v>
      </c>
      <c r="U6" s="4">
        <v>0</v>
      </c>
      <c r="V6" s="4">
        <v>500</v>
      </c>
      <c r="W6" s="4">
        <v>375.55866738807219</v>
      </c>
      <c r="X6" s="4">
        <v>1156.4285714285716</v>
      </c>
      <c r="Y6" s="69">
        <v>0</v>
      </c>
      <c r="Z6" s="13">
        <v>1531.98723881664</v>
      </c>
    </row>
    <row r="7" spans="1:27">
      <c r="B7" s="25" t="s">
        <v>54</v>
      </c>
      <c r="C7" s="16">
        <v>3229</v>
      </c>
      <c r="D7" s="16">
        <v>0</v>
      </c>
      <c r="E7" s="16">
        <f t="shared" ref="E7:E39" si="0">SUM(C7:D7)</f>
        <v>3229</v>
      </c>
      <c r="F7" s="16">
        <v>2413.6008960365034</v>
      </c>
      <c r="G7" s="16">
        <v>0</v>
      </c>
      <c r="H7" s="16">
        <v>2413.6008960365034</v>
      </c>
      <c r="I7" s="16">
        <v>1000</v>
      </c>
      <c r="J7" s="16">
        <v>0</v>
      </c>
      <c r="K7" s="16">
        <v>1000</v>
      </c>
      <c r="L7" s="16">
        <v>0</v>
      </c>
      <c r="M7" s="16">
        <v>2000</v>
      </c>
      <c r="N7" s="16">
        <v>0</v>
      </c>
      <c r="O7" s="16">
        <v>0</v>
      </c>
      <c r="P7" s="16">
        <v>0</v>
      </c>
      <c r="Q7" s="16">
        <v>0</v>
      </c>
      <c r="R7" s="16">
        <v>0</v>
      </c>
      <c r="S7" s="16">
        <v>2000</v>
      </c>
      <c r="T7" s="16">
        <v>0</v>
      </c>
      <c r="U7" s="16">
        <v>0</v>
      </c>
      <c r="V7" s="16">
        <v>2000</v>
      </c>
      <c r="W7" s="16">
        <v>5250.8696106174039</v>
      </c>
      <c r="X7" s="16">
        <v>4026.573597921717</v>
      </c>
      <c r="Y7" s="16">
        <v>7147.9419194744532</v>
      </c>
      <c r="Z7" s="15">
        <v>16425.385128013571</v>
      </c>
    </row>
    <row r="8" spans="1:27">
      <c r="B8" s="25" t="s">
        <v>53</v>
      </c>
      <c r="C8" s="4">
        <v>735.44508494769957</v>
      </c>
      <c r="D8" s="4">
        <v>0</v>
      </c>
      <c r="E8" s="4">
        <f t="shared" si="0"/>
        <v>735.44508494769957</v>
      </c>
      <c r="F8" s="4">
        <v>508.20488271181125</v>
      </c>
      <c r="G8" s="4">
        <v>0</v>
      </c>
      <c r="H8" s="4">
        <v>508.20488271181125</v>
      </c>
      <c r="I8" s="4">
        <v>0</v>
      </c>
      <c r="J8" s="4">
        <v>0</v>
      </c>
      <c r="K8" s="4">
        <v>0</v>
      </c>
      <c r="L8" s="4">
        <v>0</v>
      </c>
      <c r="M8" s="4">
        <v>500</v>
      </c>
      <c r="N8" s="4">
        <v>0</v>
      </c>
      <c r="O8" s="4">
        <v>0</v>
      </c>
      <c r="P8" s="4">
        <v>0</v>
      </c>
      <c r="Q8" s="4">
        <v>800</v>
      </c>
      <c r="R8" s="4">
        <v>0</v>
      </c>
      <c r="S8" s="4">
        <v>500</v>
      </c>
      <c r="T8" s="4">
        <v>0</v>
      </c>
      <c r="U8" s="4">
        <v>800</v>
      </c>
      <c r="V8" s="4">
        <v>1300</v>
      </c>
      <c r="W8" s="4">
        <v>752.06786077912534</v>
      </c>
      <c r="X8" s="4">
        <v>505.58065524532799</v>
      </c>
      <c r="Y8" s="4">
        <v>606.64054889906629</v>
      </c>
      <c r="Z8" s="13">
        <v>1864.2890649235196</v>
      </c>
    </row>
    <row r="9" spans="1:27">
      <c r="B9" s="25" t="s">
        <v>52</v>
      </c>
      <c r="C9" s="16">
        <v>7127.5530910623002</v>
      </c>
      <c r="D9" s="16">
        <v>1874.7190606467889</v>
      </c>
      <c r="E9" s="16">
        <f t="shared" si="0"/>
        <v>9002.2721517090886</v>
      </c>
      <c r="F9" s="16">
        <v>12550.848066878183</v>
      </c>
      <c r="G9" s="16">
        <v>0</v>
      </c>
      <c r="H9" s="16">
        <v>12550.848066878183</v>
      </c>
      <c r="I9" s="16">
        <v>1500</v>
      </c>
      <c r="J9" s="16">
        <v>2500</v>
      </c>
      <c r="K9" s="16">
        <v>4000</v>
      </c>
      <c r="L9" s="16">
        <v>0</v>
      </c>
      <c r="M9" s="16">
        <v>5000</v>
      </c>
      <c r="N9" s="16">
        <v>0</v>
      </c>
      <c r="O9" s="16">
        <v>0</v>
      </c>
      <c r="P9" s="16">
        <v>0</v>
      </c>
      <c r="Q9" s="16">
        <v>0</v>
      </c>
      <c r="R9" s="16">
        <v>0</v>
      </c>
      <c r="S9" s="16">
        <v>5000</v>
      </c>
      <c r="T9" s="16">
        <v>0</v>
      </c>
      <c r="U9" s="16">
        <v>0</v>
      </c>
      <c r="V9" s="16">
        <v>5000</v>
      </c>
      <c r="W9" s="16">
        <v>296.96794350931373</v>
      </c>
      <c r="X9" s="16">
        <v>0</v>
      </c>
      <c r="Y9" s="16">
        <v>1255.5464704131773</v>
      </c>
      <c r="Z9" s="15">
        <v>1552.514413922491</v>
      </c>
    </row>
    <row r="10" spans="1:27">
      <c r="B10" s="25" t="s">
        <v>51</v>
      </c>
      <c r="C10" s="4">
        <v>1835.291190729072</v>
      </c>
      <c r="D10" s="4">
        <v>0</v>
      </c>
      <c r="E10" s="4">
        <f t="shared" si="0"/>
        <v>1835.291190729072</v>
      </c>
      <c r="F10" s="4">
        <v>2527.41726446138</v>
      </c>
      <c r="G10" s="4">
        <v>0</v>
      </c>
      <c r="H10" s="4">
        <v>2527.41726446138</v>
      </c>
      <c r="I10" s="4">
        <v>0</v>
      </c>
      <c r="J10" s="4">
        <v>1250</v>
      </c>
      <c r="K10" s="4">
        <v>1250</v>
      </c>
      <c r="L10" s="4">
        <v>1600</v>
      </c>
      <c r="M10" s="4">
        <v>500</v>
      </c>
      <c r="N10" s="4">
        <v>0</v>
      </c>
      <c r="O10" s="4">
        <v>0</v>
      </c>
      <c r="P10" s="4">
        <v>0</v>
      </c>
      <c r="Q10" s="4">
        <v>2400</v>
      </c>
      <c r="R10" s="4">
        <v>0</v>
      </c>
      <c r="S10" s="4">
        <v>500</v>
      </c>
      <c r="T10" s="4">
        <v>0</v>
      </c>
      <c r="U10" s="4">
        <v>2400</v>
      </c>
      <c r="V10" s="4">
        <v>2900</v>
      </c>
      <c r="W10" s="4">
        <v>563.92268924720133</v>
      </c>
      <c r="X10" s="4">
        <v>2339.9038219172739</v>
      </c>
      <c r="Y10" s="4">
        <v>885.14351614899351</v>
      </c>
      <c r="Z10" s="13">
        <v>3788.9700273134686</v>
      </c>
    </row>
    <row r="11" spans="1:27">
      <c r="B11" s="25" t="s">
        <v>50</v>
      </c>
      <c r="C11" s="16">
        <v>750.6566763120835</v>
      </c>
      <c r="D11" s="16">
        <v>0</v>
      </c>
      <c r="E11" s="16">
        <f t="shared" si="0"/>
        <v>750.6566763120835</v>
      </c>
      <c r="F11" s="16">
        <v>8519</v>
      </c>
      <c r="G11" s="16">
        <v>0</v>
      </c>
      <c r="H11" s="16">
        <v>8519</v>
      </c>
      <c r="I11" s="16">
        <v>250</v>
      </c>
      <c r="J11" s="16">
        <v>1000</v>
      </c>
      <c r="K11" s="16">
        <v>1250</v>
      </c>
      <c r="L11" s="16">
        <v>0</v>
      </c>
      <c r="M11" s="16">
        <v>0</v>
      </c>
      <c r="N11" s="16">
        <v>0</v>
      </c>
      <c r="O11" s="16">
        <v>0</v>
      </c>
      <c r="P11" s="16">
        <v>0</v>
      </c>
      <c r="Q11" s="16">
        <v>0</v>
      </c>
      <c r="R11" s="16">
        <v>0</v>
      </c>
      <c r="S11" s="16">
        <v>0</v>
      </c>
      <c r="T11" s="16">
        <v>0</v>
      </c>
      <c r="U11" s="16">
        <v>0</v>
      </c>
      <c r="V11" s="16">
        <v>0</v>
      </c>
      <c r="W11" s="16">
        <v>3956.2582455677139</v>
      </c>
      <c r="X11" s="16">
        <v>7801.1933881142559</v>
      </c>
      <c r="Y11" s="16">
        <v>5922.0472241117468</v>
      </c>
      <c r="Z11" s="15">
        <v>17679.498857793715</v>
      </c>
    </row>
    <row r="12" spans="1:27">
      <c r="B12" s="25" t="s">
        <v>49</v>
      </c>
      <c r="C12" s="4">
        <v>1863.6307080303177</v>
      </c>
      <c r="D12" s="4">
        <v>0</v>
      </c>
      <c r="E12" s="4">
        <f t="shared" si="0"/>
        <v>1863.6307080303177</v>
      </c>
      <c r="F12" s="4">
        <v>3514.5000000000005</v>
      </c>
      <c r="G12" s="4">
        <v>0</v>
      </c>
      <c r="H12" s="4">
        <v>3514.5000000000005</v>
      </c>
      <c r="I12" s="4">
        <v>500</v>
      </c>
      <c r="J12" s="4">
        <v>750</v>
      </c>
      <c r="K12" s="4">
        <v>1250</v>
      </c>
      <c r="L12" s="4">
        <v>4800</v>
      </c>
      <c r="M12" s="4">
        <v>2000</v>
      </c>
      <c r="N12" s="4">
        <v>0</v>
      </c>
      <c r="O12" s="4">
        <v>0</v>
      </c>
      <c r="P12" s="4">
        <v>0</v>
      </c>
      <c r="Q12" s="4">
        <v>2400</v>
      </c>
      <c r="R12" s="4">
        <v>0</v>
      </c>
      <c r="S12" s="4">
        <v>2000</v>
      </c>
      <c r="T12" s="4">
        <v>0</v>
      </c>
      <c r="U12" s="4">
        <v>2400</v>
      </c>
      <c r="V12" s="4">
        <v>4400</v>
      </c>
      <c r="W12" s="4">
        <v>356.72275066478403</v>
      </c>
      <c r="X12" s="4">
        <v>642.33687221403989</v>
      </c>
      <c r="Y12" s="4">
        <v>1110.5467477520738</v>
      </c>
      <c r="Z12" s="13">
        <v>2109.6063706308978</v>
      </c>
    </row>
    <row r="13" spans="1:27">
      <c r="B13" s="25" t="s">
        <v>48</v>
      </c>
      <c r="C13" s="16">
        <v>69745.2706958091</v>
      </c>
      <c r="D13" s="16">
        <v>7049.0778798970623</v>
      </c>
      <c r="E13" s="16">
        <f t="shared" si="0"/>
        <v>76794.348575706157</v>
      </c>
      <c r="F13" s="16">
        <v>78067.594398331828</v>
      </c>
      <c r="G13" s="16">
        <v>0</v>
      </c>
      <c r="H13" s="16">
        <v>78067.594398331828</v>
      </c>
      <c r="I13" s="16">
        <v>5500</v>
      </c>
      <c r="J13" s="16">
        <v>5500</v>
      </c>
      <c r="K13" s="16">
        <v>11000</v>
      </c>
      <c r="L13" s="16">
        <v>0</v>
      </c>
      <c r="M13" s="16">
        <v>13000</v>
      </c>
      <c r="N13" s="16">
        <v>0</v>
      </c>
      <c r="O13" s="16">
        <v>12800</v>
      </c>
      <c r="P13" s="16">
        <v>0</v>
      </c>
      <c r="Q13" s="16">
        <v>6400</v>
      </c>
      <c r="R13" s="16">
        <v>0</v>
      </c>
      <c r="S13" s="16">
        <v>13000</v>
      </c>
      <c r="T13" s="16">
        <v>12800</v>
      </c>
      <c r="U13" s="16">
        <v>6400</v>
      </c>
      <c r="V13" s="16">
        <v>32200</v>
      </c>
      <c r="W13" s="16">
        <v>3828.7888444431205</v>
      </c>
      <c r="X13" s="16">
        <v>0</v>
      </c>
      <c r="Y13" s="16">
        <v>7702.6754902823977</v>
      </c>
      <c r="Z13" s="15">
        <v>11531.464334725519</v>
      </c>
    </row>
    <row r="14" spans="1:27">
      <c r="B14" s="25" t="s">
        <v>47</v>
      </c>
      <c r="C14" s="4">
        <v>5487.8985670784077</v>
      </c>
      <c r="D14" s="4">
        <v>2020.995811831564</v>
      </c>
      <c r="E14" s="4">
        <f t="shared" si="0"/>
        <v>7508.8943789099721</v>
      </c>
      <c r="F14" s="4">
        <v>454.5</v>
      </c>
      <c r="G14" s="4">
        <v>0</v>
      </c>
      <c r="H14" s="4">
        <v>454.5</v>
      </c>
      <c r="I14" s="4">
        <v>750</v>
      </c>
      <c r="J14" s="4">
        <v>1000</v>
      </c>
      <c r="K14" s="4">
        <v>1750</v>
      </c>
      <c r="L14" s="4">
        <v>0</v>
      </c>
      <c r="M14" s="4">
        <v>1500</v>
      </c>
      <c r="N14" s="4">
        <v>0</v>
      </c>
      <c r="O14" s="4">
        <v>800</v>
      </c>
      <c r="P14" s="4">
        <v>0</v>
      </c>
      <c r="Q14" s="4">
        <v>0</v>
      </c>
      <c r="R14" s="4">
        <v>0</v>
      </c>
      <c r="S14" s="4">
        <v>1500</v>
      </c>
      <c r="T14" s="4">
        <v>800</v>
      </c>
      <c r="U14" s="4">
        <v>0</v>
      </c>
      <c r="V14" s="4">
        <v>2300</v>
      </c>
      <c r="W14" s="4">
        <v>6.527261324858781</v>
      </c>
      <c r="X14" s="4">
        <v>0</v>
      </c>
      <c r="Y14" s="4">
        <v>0</v>
      </c>
      <c r="Z14" s="13">
        <v>6.527261324858781</v>
      </c>
    </row>
    <row r="15" spans="1:27">
      <c r="B15" s="25" t="s">
        <v>46</v>
      </c>
      <c r="C15" s="16">
        <v>1231.4452344069518</v>
      </c>
      <c r="D15" s="16">
        <v>0</v>
      </c>
      <c r="E15" s="16">
        <f t="shared" si="0"/>
        <v>1231.4452344069518</v>
      </c>
      <c r="F15" s="16">
        <v>724.54700411111639</v>
      </c>
      <c r="G15" s="16">
        <v>0</v>
      </c>
      <c r="H15" s="16">
        <v>724.54700411111639</v>
      </c>
      <c r="I15" s="16">
        <v>0</v>
      </c>
      <c r="J15" s="16">
        <v>750</v>
      </c>
      <c r="K15" s="16">
        <v>750</v>
      </c>
      <c r="L15" s="16">
        <v>0</v>
      </c>
      <c r="M15" s="16">
        <v>500</v>
      </c>
      <c r="N15" s="16">
        <v>0</v>
      </c>
      <c r="O15" s="16">
        <v>0</v>
      </c>
      <c r="P15" s="16">
        <v>0</v>
      </c>
      <c r="Q15" s="16">
        <v>0</v>
      </c>
      <c r="R15" s="16">
        <v>0</v>
      </c>
      <c r="S15" s="16">
        <v>500</v>
      </c>
      <c r="T15" s="16">
        <v>0</v>
      </c>
      <c r="U15" s="16">
        <v>0</v>
      </c>
      <c r="V15" s="16">
        <v>500</v>
      </c>
      <c r="W15" s="16">
        <v>7.9580611709112681</v>
      </c>
      <c r="X15" s="16">
        <v>0</v>
      </c>
      <c r="Y15" s="16">
        <v>252.44709236034856</v>
      </c>
      <c r="Z15" s="15">
        <v>260.40515353125983</v>
      </c>
    </row>
    <row r="16" spans="1:27">
      <c r="B16" s="25" t="s">
        <v>45</v>
      </c>
      <c r="C16" s="4">
        <v>36510.698497961042</v>
      </c>
      <c r="D16" s="4">
        <v>0</v>
      </c>
      <c r="E16" s="4">
        <f t="shared" si="0"/>
        <v>36510.698497961042</v>
      </c>
      <c r="F16" s="4">
        <v>50555.050721649495</v>
      </c>
      <c r="G16" s="4">
        <v>3974.7068993041385</v>
      </c>
      <c r="H16" s="4">
        <v>54529.757620953627</v>
      </c>
      <c r="I16" s="4">
        <v>250</v>
      </c>
      <c r="J16" s="4">
        <v>6000</v>
      </c>
      <c r="K16" s="4">
        <v>6250</v>
      </c>
      <c r="L16" s="4">
        <v>4800</v>
      </c>
      <c r="M16" s="4">
        <v>13500</v>
      </c>
      <c r="N16" s="4">
        <v>0</v>
      </c>
      <c r="O16" s="4">
        <v>3200</v>
      </c>
      <c r="P16" s="4">
        <v>0</v>
      </c>
      <c r="Q16" s="4">
        <v>0</v>
      </c>
      <c r="R16" s="4">
        <v>0</v>
      </c>
      <c r="S16" s="4">
        <v>13500</v>
      </c>
      <c r="T16" s="4">
        <v>3200</v>
      </c>
      <c r="U16" s="4">
        <v>0</v>
      </c>
      <c r="V16" s="4">
        <v>16700</v>
      </c>
      <c r="W16" s="4">
        <v>4007.1544839889857</v>
      </c>
      <c r="X16" s="4">
        <v>10831.768622217336</v>
      </c>
      <c r="Y16" s="4">
        <v>8625.3154942874335</v>
      </c>
      <c r="Z16" s="13">
        <v>23464.238600493758</v>
      </c>
    </row>
    <row r="17" spans="2:26">
      <c r="B17" s="25" t="s">
        <v>44</v>
      </c>
      <c r="C17" s="16">
        <v>2499.9757213285084</v>
      </c>
      <c r="D17" s="16">
        <v>0</v>
      </c>
      <c r="E17" s="16">
        <f t="shared" si="0"/>
        <v>2499.9757213285084</v>
      </c>
      <c r="F17" s="16">
        <v>55.000000000000007</v>
      </c>
      <c r="G17" s="16">
        <v>0</v>
      </c>
      <c r="H17" s="16">
        <v>55.000000000000007</v>
      </c>
      <c r="I17" s="16">
        <v>0</v>
      </c>
      <c r="J17" s="16">
        <v>3750</v>
      </c>
      <c r="K17" s="16">
        <v>3750</v>
      </c>
      <c r="L17" s="16">
        <v>6400</v>
      </c>
      <c r="M17" s="16">
        <v>0</v>
      </c>
      <c r="N17" s="16">
        <v>0</v>
      </c>
      <c r="O17" s="16">
        <v>800</v>
      </c>
      <c r="P17" s="16">
        <v>0</v>
      </c>
      <c r="Q17" s="16">
        <v>0</v>
      </c>
      <c r="R17" s="16">
        <v>0</v>
      </c>
      <c r="S17" s="16">
        <v>0</v>
      </c>
      <c r="T17" s="16">
        <v>800</v>
      </c>
      <c r="U17" s="16">
        <v>0</v>
      </c>
      <c r="V17" s="16">
        <v>800</v>
      </c>
      <c r="W17" s="16">
        <v>3452.5613746805984</v>
      </c>
      <c r="X17" s="16">
        <v>1468.8947701085335</v>
      </c>
      <c r="Y17" s="16">
        <v>0</v>
      </c>
      <c r="Z17" s="15">
        <v>4921.4561447891319</v>
      </c>
    </row>
    <row r="18" spans="2:26">
      <c r="B18" s="25" t="s">
        <v>42</v>
      </c>
      <c r="C18" s="4">
        <v>33948.967777007718</v>
      </c>
      <c r="D18" s="4">
        <v>0</v>
      </c>
      <c r="E18" s="4">
        <f t="shared" si="0"/>
        <v>33948.967777007718</v>
      </c>
      <c r="F18" s="4">
        <v>42499.232690847173</v>
      </c>
      <c r="G18" s="4">
        <v>299.76730913902793</v>
      </c>
      <c r="H18" s="4">
        <v>42798.999999986212</v>
      </c>
      <c r="I18" s="4">
        <v>4250</v>
      </c>
      <c r="J18" s="4">
        <v>4250</v>
      </c>
      <c r="K18" s="4">
        <v>8500</v>
      </c>
      <c r="L18" s="4">
        <v>36800</v>
      </c>
      <c r="M18" s="4">
        <v>5500</v>
      </c>
      <c r="N18" s="4">
        <v>0</v>
      </c>
      <c r="O18" s="4">
        <v>1600</v>
      </c>
      <c r="P18" s="4">
        <v>0</v>
      </c>
      <c r="Q18" s="4">
        <v>0</v>
      </c>
      <c r="R18" s="4">
        <v>0</v>
      </c>
      <c r="S18" s="4">
        <v>5500</v>
      </c>
      <c r="T18" s="4">
        <v>1600</v>
      </c>
      <c r="U18" s="4">
        <v>0</v>
      </c>
      <c r="V18" s="4">
        <v>7100</v>
      </c>
      <c r="W18" s="4">
        <v>7703.1133928845293</v>
      </c>
      <c r="X18" s="4">
        <v>13586.988463829321</v>
      </c>
      <c r="Y18" s="4">
        <v>7020.8222377752163</v>
      </c>
      <c r="Z18" s="13">
        <v>28310.924094489066</v>
      </c>
    </row>
    <row r="19" spans="2:26">
      <c r="B19" s="25" t="s">
        <v>43</v>
      </c>
      <c r="C19" s="16">
        <v>40270.563123097854</v>
      </c>
      <c r="D19" s="16">
        <v>4737.0107364186861</v>
      </c>
      <c r="E19" s="16">
        <f t="shared" si="0"/>
        <v>45007.573859516539</v>
      </c>
      <c r="F19" s="16">
        <v>24790.936174776394</v>
      </c>
      <c r="G19" s="16">
        <v>0</v>
      </c>
      <c r="H19" s="16">
        <v>24790.936174776394</v>
      </c>
      <c r="I19" s="16">
        <v>2750</v>
      </c>
      <c r="J19" s="16">
        <v>2750</v>
      </c>
      <c r="K19" s="16">
        <v>5500</v>
      </c>
      <c r="L19" s="16">
        <v>8000</v>
      </c>
      <c r="M19" s="16">
        <v>22500</v>
      </c>
      <c r="N19" s="16">
        <v>0</v>
      </c>
      <c r="O19" s="16">
        <v>1600</v>
      </c>
      <c r="P19" s="16">
        <v>0</v>
      </c>
      <c r="Q19" s="16">
        <v>0</v>
      </c>
      <c r="R19" s="16">
        <v>0</v>
      </c>
      <c r="S19" s="16">
        <v>22500</v>
      </c>
      <c r="T19" s="16">
        <v>1600</v>
      </c>
      <c r="U19" s="16">
        <v>0</v>
      </c>
      <c r="V19" s="16">
        <v>24100</v>
      </c>
      <c r="W19" s="16">
        <v>475.8930435515058</v>
      </c>
      <c r="X19" s="16">
        <v>2019.4308397243353</v>
      </c>
      <c r="Y19" s="16">
        <v>3584.5518285244088</v>
      </c>
      <c r="Z19" s="15">
        <v>6079.8757118002504</v>
      </c>
    </row>
    <row r="20" spans="2:26">
      <c r="B20" s="25" t="s">
        <v>41</v>
      </c>
      <c r="C20" s="4">
        <v>6822.3769906817952</v>
      </c>
      <c r="D20" s="4">
        <v>0</v>
      </c>
      <c r="E20" s="4">
        <f t="shared" si="0"/>
        <v>6822.3769906817952</v>
      </c>
      <c r="F20" s="4">
        <v>5398.7458996910445</v>
      </c>
      <c r="G20" s="4">
        <v>833.25410030900559</v>
      </c>
      <c r="H20" s="4">
        <v>6232.00000000005</v>
      </c>
      <c r="I20" s="4">
        <v>250</v>
      </c>
      <c r="J20" s="4">
        <v>1250</v>
      </c>
      <c r="K20" s="4">
        <v>1500</v>
      </c>
      <c r="L20" s="4">
        <v>0</v>
      </c>
      <c r="M20" s="4">
        <v>4000</v>
      </c>
      <c r="N20" s="4">
        <v>0</v>
      </c>
      <c r="O20" s="4">
        <v>0</v>
      </c>
      <c r="P20" s="4">
        <v>0</v>
      </c>
      <c r="Q20" s="4">
        <v>1600</v>
      </c>
      <c r="R20" s="4">
        <v>0</v>
      </c>
      <c r="S20" s="4">
        <v>4000</v>
      </c>
      <c r="T20" s="4">
        <v>0</v>
      </c>
      <c r="U20" s="4">
        <v>1600</v>
      </c>
      <c r="V20" s="4">
        <v>5600</v>
      </c>
      <c r="W20" s="4">
        <v>180.11421773062992</v>
      </c>
      <c r="X20" s="4">
        <v>2064.863116211578</v>
      </c>
      <c r="Y20" s="4">
        <v>1635.4376612605804</v>
      </c>
      <c r="Z20" s="13">
        <v>3880.4149952027883</v>
      </c>
    </row>
    <row r="21" spans="2:26">
      <c r="B21" s="25" t="s">
        <v>40</v>
      </c>
      <c r="C21" s="16">
        <v>1370.8422290780791</v>
      </c>
      <c r="D21" s="16">
        <v>0</v>
      </c>
      <c r="E21" s="16">
        <f t="shared" si="0"/>
        <v>1370.8422290780791</v>
      </c>
      <c r="F21" s="16">
        <v>2092.6464547121977</v>
      </c>
      <c r="G21" s="16">
        <v>0</v>
      </c>
      <c r="H21" s="16">
        <v>2092.6464547121977</v>
      </c>
      <c r="I21" s="16">
        <v>0</v>
      </c>
      <c r="J21" s="16">
        <v>250</v>
      </c>
      <c r="K21" s="16">
        <v>250</v>
      </c>
      <c r="L21" s="16">
        <v>0</v>
      </c>
      <c r="M21" s="16">
        <v>500</v>
      </c>
      <c r="N21" s="16">
        <v>0</v>
      </c>
      <c r="O21" s="16">
        <v>800</v>
      </c>
      <c r="P21" s="16">
        <v>0</v>
      </c>
      <c r="Q21" s="16">
        <v>0</v>
      </c>
      <c r="R21" s="16">
        <v>0</v>
      </c>
      <c r="S21" s="16">
        <v>500</v>
      </c>
      <c r="T21" s="16">
        <v>800</v>
      </c>
      <c r="U21" s="16">
        <v>0</v>
      </c>
      <c r="V21" s="16">
        <v>1300</v>
      </c>
      <c r="W21" s="16">
        <v>295.96088768173712</v>
      </c>
      <c r="X21" s="16">
        <v>2314.2069230120314</v>
      </c>
      <c r="Y21" s="16">
        <v>285.47810705819677</v>
      </c>
      <c r="Z21" s="15">
        <v>2895.645917751965</v>
      </c>
    </row>
    <row r="22" spans="2:26">
      <c r="B22" s="25" t="s">
        <v>39</v>
      </c>
      <c r="C22" s="4">
        <v>2642.1645791467727</v>
      </c>
      <c r="D22" s="4">
        <v>0</v>
      </c>
      <c r="E22" s="4">
        <f t="shared" si="0"/>
        <v>2642.1645791467727</v>
      </c>
      <c r="F22" s="4">
        <v>2019.3048621413343</v>
      </c>
      <c r="G22" s="4">
        <v>0</v>
      </c>
      <c r="H22" s="4">
        <v>2019.3048621413343</v>
      </c>
      <c r="I22" s="4">
        <v>0</v>
      </c>
      <c r="J22" s="4">
        <v>2500</v>
      </c>
      <c r="K22" s="4">
        <v>2500</v>
      </c>
      <c r="L22" s="4">
        <v>3200</v>
      </c>
      <c r="M22" s="4">
        <v>2500</v>
      </c>
      <c r="N22" s="4">
        <v>0</v>
      </c>
      <c r="O22" s="4">
        <v>0</v>
      </c>
      <c r="P22" s="4">
        <v>0</v>
      </c>
      <c r="Q22" s="4">
        <v>0</v>
      </c>
      <c r="R22" s="4">
        <v>0</v>
      </c>
      <c r="S22" s="4">
        <v>2500</v>
      </c>
      <c r="T22" s="4">
        <v>0</v>
      </c>
      <c r="U22" s="4">
        <v>0</v>
      </c>
      <c r="V22" s="4">
        <v>2500</v>
      </c>
      <c r="W22" s="4">
        <v>32.619130327564285</v>
      </c>
      <c r="X22" s="4">
        <v>0</v>
      </c>
      <c r="Y22" s="4">
        <v>313.21446221707998</v>
      </c>
      <c r="Z22" s="13">
        <v>345.83359254464426</v>
      </c>
    </row>
    <row r="23" spans="2:26">
      <c r="B23" s="25" t="s">
        <v>38</v>
      </c>
      <c r="C23" s="16">
        <v>6157.4825943544301</v>
      </c>
      <c r="D23" s="16">
        <v>0</v>
      </c>
      <c r="E23" s="16">
        <f t="shared" si="0"/>
        <v>6157.4825943544301</v>
      </c>
      <c r="F23" s="16">
        <v>2045.1653928831249</v>
      </c>
      <c r="G23" s="16">
        <v>0</v>
      </c>
      <c r="H23" s="16">
        <v>2045.1653928831249</v>
      </c>
      <c r="I23" s="16">
        <v>250</v>
      </c>
      <c r="J23" s="16">
        <v>250</v>
      </c>
      <c r="K23" s="16">
        <v>500</v>
      </c>
      <c r="L23" s="16">
        <v>0</v>
      </c>
      <c r="M23" s="16">
        <v>2500</v>
      </c>
      <c r="N23" s="16">
        <v>0</v>
      </c>
      <c r="O23" s="16">
        <v>800</v>
      </c>
      <c r="P23" s="16">
        <v>0</v>
      </c>
      <c r="Q23" s="16">
        <v>0</v>
      </c>
      <c r="R23" s="16">
        <v>0</v>
      </c>
      <c r="S23" s="16">
        <v>2500</v>
      </c>
      <c r="T23" s="16">
        <v>800</v>
      </c>
      <c r="U23" s="16">
        <v>0</v>
      </c>
      <c r="V23" s="16">
        <v>3300</v>
      </c>
      <c r="W23" s="16">
        <v>155.20342755694736</v>
      </c>
      <c r="X23" s="16">
        <v>0</v>
      </c>
      <c r="Y23" s="16">
        <v>787.23819067813758</v>
      </c>
      <c r="Z23" s="15">
        <v>942.44161823508489</v>
      </c>
    </row>
    <row r="24" spans="2:26">
      <c r="B24" s="25" t="s">
        <v>37</v>
      </c>
      <c r="C24" s="4">
        <v>26215.412398664022</v>
      </c>
      <c r="D24" s="4">
        <v>0</v>
      </c>
      <c r="E24" s="4">
        <f t="shared" si="0"/>
        <v>26215.412398664022</v>
      </c>
      <c r="F24" s="4">
        <v>71935.954223412846</v>
      </c>
      <c r="G24" s="4">
        <v>1158.545776556904</v>
      </c>
      <c r="H24" s="4">
        <v>73094.499999969761</v>
      </c>
      <c r="I24" s="4">
        <v>0</v>
      </c>
      <c r="J24" s="4">
        <v>7500</v>
      </c>
      <c r="K24" s="4">
        <v>7500</v>
      </c>
      <c r="L24" s="4">
        <v>0</v>
      </c>
      <c r="M24" s="4">
        <v>17000</v>
      </c>
      <c r="N24" s="4">
        <v>0</v>
      </c>
      <c r="O24" s="4">
        <v>4000</v>
      </c>
      <c r="P24" s="4">
        <v>0</v>
      </c>
      <c r="Q24" s="4">
        <v>0</v>
      </c>
      <c r="R24" s="4">
        <v>0</v>
      </c>
      <c r="S24" s="4">
        <v>17000</v>
      </c>
      <c r="T24" s="4">
        <v>4000</v>
      </c>
      <c r="U24" s="4">
        <v>0</v>
      </c>
      <c r="V24" s="4">
        <v>21000</v>
      </c>
      <c r="W24" s="4">
        <v>4094.9826065248103</v>
      </c>
      <c r="X24" s="4">
        <v>12883.322523518666</v>
      </c>
      <c r="Y24" s="4">
        <v>4043.0494720848515</v>
      </c>
      <c r="Z24" s="13">
        <v>21021.354602128325</v>
      </c>
    </row>
    <row r="25" spans="2:26">
      <c r="B25" s="25" t="s">
        <v>36</v>
      </c>
      <c r="C25" s="16">
        <v>1883.5589030663059</v>
      </c>
      <c r="D25" s="16">
        <v>0</v>
      </c>
      <c r="E25" s="16">
        <f t="shared" si="0"/>
        <v>1883.5589030663059</v>
      </c>
      <c r="F25" s="16">
        <v>1514.4495311757146</v>
      </c>
      <c r="G25" s="16">
        <v>0</v>
      </c>
      <c r="H25" s="16">
        <v>1514.4495311757146</v>
      </c>
      <c r="I25" s="16">
        <v>0</v>
      </c>
      <c r="J25" s="16">
        <v>500</v>
      </c>
      <c r="K25" s="16">
        <v>500</v>
      </c>
      <c r="L25" s="16">
        <v>1600</v>
      </c>
      <c r="M25" s="16">
        <v>500</v>
      </c>
      <c r="N25" s="16">
        <v>0</v>
      </c>
      <c r="O25" s="16">
        <v>0</v>
      </c>
      <c r="P25" s="16">
        <v>0</v>
      </c>
      <c r="Q25" s="16">
        <v>0</v>
      </c>
      <c r="R25" s="16">
        <v>0</v>
      </c>
      <c r="S25" s="16">
        <v>500</v>
      </c>
      <c r="T25" s="16">
        <v>0</v>
      </c>
      <c r="U25" s="16">
        <v>0</v>
      </c>
      <c r="V25" s="16">
        <v>500</v>
      </c>
      <c r="W25" s="16">
        <v>269.82635102385785</v>
      </c>
      <c r="X25" s="16">
        <v>0</v>
      </c>
      <c r="Y25" s="16">
        <v>1055.8827196675204</v>
      </c>
      <c r="Z25" s="15">
        <v>1325.7090706913782</v>
      </c>
    </row>
    <row r="26" spans="2:26">
      <c r="B26" s="25" t="s">
        <v>35</v>
      </c>
      <c r="C26" s="4">
        <v>314.76586179242759</v>
      </c>
      <c r="D26" s="4">
        <v>0</v>
      </c>
      <c r="E26" s="4">
        <f t="shared" si="0"/>
        <v>314.76586179242759</v>
      </c>
      <c r="F26" s="4">
        <v>512.07621007136254</v>
      </c>
      <c r="G26" s="4">
        <v>0</v>
      </c>
      <c r="H26" s="4">
        <v>512.07621007136254</v>
      </c>
      <c r="I26" s="4">
        <v>250</v>
      </c>
      <c r="J26" s="4">
        <v>250</v>
      </c>
      <c r="K26" s="4">
        <v>500</v>
      </c>
      <c r="L26" s="4">
        <v>0</v>
      </c>
      <c r="M26" s="4">
        <v>500</v>
      </c>
      <c r="N26" s="4">
        <v>0</v>
      </c>
      <c r="O26" s="4">
        <v>0</v>
      </c>
      <c r="P26" s="4">
        <v>0</v>
      </c>
      <c r="Q26" s="4">
        <v>0</v>
      </c>
      <c r="R26" s="4">
        <v>0</v>
      </c>
      <c r="S26" s="4">
        <v>500</v>
      </c>
      <c r="T26" s="4">
        <v>0</v>
      </c>
      <c r="U26" s="4">
        <v>0</v>
      </c>
      <c r="V26" s="4">
        <v>500</v>
      </c>
      <c r="W26" s="4">
        <v>197.07491478077185</v>
      </c>
      <c r="X26" s="4">
        <v>0</v>
      </c>
      <c r="Y26" s="4">
        <v>1070.8596477792639</v>
      </c>
      <c r="Z26" s="13">
        <v>1267.9345625600358</v>
      </c>
    </row>
    <row r="27" spans="2:26">
      <c r="B27" s="25" t="s">
        <v>34</v>
      </c>
      <c r="C27" s="16">
        <v>1635.0955388846774</v>
      </c>
      <c r="D27" s="16">
        <v>0</v>
      </c>
      <c r="E27" s="16">
        <f t="shared" si="0"/>
        <v>1635.0955388846774</v>
      </c>
      <c r="F27" s="16">
        <v>1540.5532824600541</v>
      </c>
      <c r="G27" s="16">
        <v>0</v>
      </c>
      <c r="H27" s="16">
        <v>1540.5532824600541</v>
      </c>
      <c r="I27" s="16">
        <v>0</v>
      </c>
      <c r="J27" s="16">
        <v>750</v>
      </c>
      <c r="K27" s="16">
        <v>750</v>
      </c>
      <c r="L27" s="16">
        <v>0</v>
      </c>
      <c r="M27" s="16">
        <v>1000</v>
      </c>
      <c r="N27" s="16">
        <v>0</v>
      </c>
      <c r="O27" s="16">
        <v>0</v>
      </c>
      <c r="P27" s="16">
        <v>0</v>
      </c>
      <c r="Q27" s="16">
        <v>0</v>
      </c>
      <c r="R27" s="16">
        <v>0</v>
      </c>
      <c r="S27" s="16">
        <v>1000</v>
      </c>
      <c r="T27" s="16">
        <v>0</v>
      </c>
      <c r="U27" s="16">
        <v>0</v>
      </c>
      <c r="V27" s="16">
        <v>1000</v>
      </c>
      <c r="W27" s="16">
        <v>1540.3263449142546</v>
      </c>
      <c r="X27" s="16">
        <v>0</v>
      </c>
      <c r="Y27" s="16">
        <v>0</v>
      </c>
      <c r="Z27" s="15">
        <v>1540.3263449142546</v>
      </c>
    </row>
    <row r="28" spans="2:26">
      <c r="B28" s="25" t="s">
        <v>32</v>
      </c>
      <c r="C28" s="4">
        <v>151.69006784194215</v>
      </c>
      <c r="D28" s="4">
        <v>0</v>
      </c>
      <c r="E28" s="4">
        <f t="shared" si="0"/>
        <v>151.69006784194215</v>
      </c>
      <c r="F28" s="4">
        <v>194.07035515536194</v>
      </c>
      <c r="G28" s="4">
        <v>0</v>
      </c>
      <c r="H28" s="4">
        <v>194.07035515536194</v>
      </c>
      <c r="I28" s="4">
        <v>0</v>
      </c>
      <c r="J28" s="4">
        <v>0</v>
      </c>
      <c r="K28" s="4">
        <v>0</v>
      </c>
      <c r="L28" s="4">
        <v>0</v>
      </c>
      <c r="M28" s="4">
        <v>0</v>
      </c>
      <c r="N28" s="4">
        <v>0</v>
      </c>
      <c r="O28" s="4">
        <v>0</v>
      </c>
      <c r="P28" s="4">
        <v>0</v>
      </c>
      <c r="Q28" s="4">
        <v>0</v>
      </c>
      <c r="R28" s="4">
        <v>0</v>
      </c>
      <c r="S28" s="4">
        <v>0</v>
      </c>
      <c r="T28" s="4">
        <v>0</v>
      </c>
      <c r="U28" s="4">
        <v>0</v>
      </c>
      <c r="V28" s="4">
        <v>0</v>
      </c>
      <c r="W28" s="4">
        <v>81.263500695369984</v>
      </c>
      <c r="X28" s="4">
        <v>874.86734214561068</v>
      </c>
      <c r="Y28" s="4">
        <v>0</v>
      </c>
      <c r="Z28" s="13">
        <v>956.13084284098068</v>
      </c>
    </row>
    <row r="29" spans="2:26">
      <c r="B29" s="25" t="s">
        <v>31</v>
      </c>
      <c r="C29" s="16">
        <v>236.04140393879894</v>
      </c>
      <c r="D29" s="16">
        <v>0</v>
      </c>
      <c r="E29" s="16">
        <f t="shared" si="0"/>
        <v>236.04140393879894</v>
      </c>
      <c r="F29" s="16">
        <v>1234.0656892204463</v>
      </c>
      <c r="G29" s="16">
        <v>0</v>
      </c>
      <c r="H29" s="16">
        <v>1234.0656892204463</v>
      </c>
      <c r="I29" s="16">
        <v>250</v>
      </c>
      <c r="J29" s="16">
        <v>0</v>
      </c>
      <c r="K29" s="16">
        <v>250</v>
      </c>
      <c r="L29" s="16">
        <v>0</v>
      </c>
      <c r="M29" s="16">
        <v>500</v>
      </c>
      <c r="N29" s="16">
        <v>0</v>
      </c>
      <c r="O29" s="16">
        <v>0</v>
      </c>
      <c r="P29" s="16">
        <v>0</v>
      </c>
      <c r="Q29" s="16">
        <v>0</v>
      </c>
      <c r="R29" s="16">
        <v>0</v>
      </c>
      <c r="S29" s="16">
        <v>500</v>
      </c>
      <c r="T29" s="16">
        <v>0</v>
      </c>
      <c r="U29" s="16">
        <v>0</v>
      </c>
      <c r="V29" s="16">
        <v>500</v>
      </c>
      <c r="W29" s="16">
        <v>0</v>
      </c>
      <c r="X29" s="16">
        <v>565.5</v>
      </c>
      <c r="Y29" s="16">
        <v>0</v>
      </c>
      <c r="Z29" s="15">
        <v>565.5</v>
      </c>
    </row>
    <row r="30" spans="2:26">
      <c r="B30" s="25" t="s">
        <v>33</v>
      </c>
      <c r="C30" s="4">
        <v>1639.793852148541</v>
      </c>
      <c r="D30" s="4">
        <v>0</v>
      </c>
      <c r="E30" s="4">
        <f t="shared" si="0"/>
        <v>1639.793852148541</v>
      </c>
      <c r="F30" s="4">
        <v>687.56123285203398</v>
      </c>
      <c r="G30" s="4">
        <v>0</v>
      </c>
      <c r="H30" s="4">
        <v>687.56123285203398</v>
      </c>
      <c r="I30" s="4">
        <v>0</v>
      </c>
      <c r="J30" s="4">
        <v>0</v>
      </c>
      <c r="K30" s="4">
        <v>0</v>
      </c>
      <c r="L30" s="4">
        <v>0</v>
      </c>
      <c r="M30" s="4">
        <v>500</v>
      </c>
      <c r="N30" s="4">
        <v>0</v>
      </c>
      <c r="O30" s="4">
        <v>0</v>
      </c>
      <c r="P30" s="4">
        <v>0</v>
      </c>
      <c r="Q30" s="4">
        <v>0</v>
      </c>
      <c r="R30" s="4">
        <v>0</v>
      </c>
      <c r="S30" s="4">
        <v>500</v>
      </c>
      <c r="T30" s="4">
        <v>0</v>
      </c>
      <c r="U30" s="4">
        <v>0</v>
      </c>
      <c r="V30" s="4">
        <v>500</v>
      </c>
      <c r="W30" s="4">
        <v>0</v>
      </c>
      <c r="X30" s="4">
        <v>0</v>
      </c>
      <c r="Y30" s="4">
        <v>0</v>
      </c>
      <c r="Z30" s="13">
        <v>0</v>
      </c>
    </row>
    <row r="31" spans="2:26">
      <c r="B31" s="25" t="s">
        <v>29</v>
      </c>
      <c r="C31" s="16">
        <v>10372.319718399671</v>
      </c>
      <c r="D31" s="16">
        <v>758.05876800458941</v>
      </c>
      <c r="E31" s="16">
        <f t="shared" si="0"/>
        <v>11130.378486404261</v>
      </c>
      <c r="F31" s="16">
        <v>18332.336235751973</v>
      </c>
      <c r="G31" s="16">
        <v>0</v>
      </c>
      <c r="H31" s="16">
        <v>18332.336235751973</v>
      </c>
      <c r="I31" s="16">
        <v>500</v>
      </c>
      <c r="J31" s="16">
        <v>1750</v>
      </c>
      <c r="K31" s="16">
        <v>2250</v>
      </c>
      <c r="L31" s="16">
        <v>1600</v>
      </c>
      <c r="M31" s="16">
        <v>6000</v>
      </c>
      <c r="N31" s="16">
        <v>0</v>
      </c>
      <c r="O31" s="16">
        <v>2400</v>
      </c>
      <c r="P31" s="16">
        <v>0</v>
      </c>
      <c r="Q31" s="16">
        <v>0</v>
      </c>
      <c r="R31" s="16">
        <v>0</v>
      </c>
      <c r="S31" s="16">
        <v>6000</v>
      </c>
      <c r="T31" s="16">
        <v>2400</v>
      </c>
      <c r="U31" s="16">
        <v>0</v>
      </c>
      <c r="V31" s="16">
        <v>8400</v>
      </c>
      <c r="W31" s="16">
        <v>28.01913795239917</v>
      </c>
      <c r="X31" s="16">
        <v>0</v>
      </c>
      <c r="Y31" s="16">
        <v>0</v>
      </c>
      <c r="Z31" s="15">
        <v>28.01913795239917</v>
      </c>
    </row>
    <row r="32" spans="2:26">
      <c r="B32" s="25" t="s">
        <v>28</v>
      </c>
      <c r="C32" s="4">
        <v>2807.4999999999764</v>
      </c>
      <c r="D32" s="4">
        <v>0</v>
      </c>
      <c r="E32" s="4">
        <f t="shared" si="0"/>
        <v>2807.4999999999764</v>
      </c>
      <c r="F32" s="4">
        <v>0</v>
      </c>
      <c r="G32" s="4">
        <v>0</v>
      </c>
      <c r="H32" s="4">
        <v>0</v>
      </c>
      <c r="I32" s="4">
        <v>0</v>
      </c>
      <c r="J32" s="4">
        <v>250</v>
      </c>
      <c r="K32" s="4">
        <v>250</v>
      </c>
      <c r="L32" s="4">
        <v>0</v>
      </c>
      <c r="M32" s="4">
        <v>0</v>
      </c>
      <c r="N32" s="4">
        <v>0</v>
      </c>
      <c r="O32" s="4">
        <v>0</v>
      </c>
      <c r="P32" s="4">
        <v>0</v>
      </c>
      <c r="Q32" s="4">
        <v>0</v>
      </c>
      <c r="R32" s="4">
        <v>0</v>
      </c>
      <c r="S32" s="4">
        <v>0</v>
      </c>
      <c r="T32" s="4">
        <v>0</v>
      </c>
      <c r="U32" s="4">
        <v>0</v>
      </c>
      <c r="V32" s="4">
        <v>0</v>
      </c>
      <c r="W32" s="4">
        <v>16106.734152030111</v>
      </c>
      <c r="X32" s="4">
        <v>24309.767476372279</v>
      </c>
      <c r="Y32" s="4">
        <v>7514.68498821515</v>
      </c>
      <c r="Z32" s="13">
        <v>47931.186616617539</v>
      </c>
    </row>
    <row r="33" spans="1:26">
      <c r="B33" s="25" t="s">
        <v>30</v>
      </c>
      <c r="C33" s="16">
        <v>10623.988687241055</v>
      </c>
      <c r="D33" s="16">
        <v>0</v>
      </c>
      <c r="E33" s="16">
        <f t="shared" si="0"/>
        <v>10623.988687241055</v>
      </c>
      <c r="F33" s="16">
        <v>10030.499999997477</v>
      </c>
      <c r="G33" s="16">
        <v>0</v>
      </c>
      <c r="H33" s="16">
        <v>10030.499999997477</v>
      </c>
      <c r="I33" s="16">
        <v>3500</v>
      </c>
      <c r="J33" s="16">
        <v>3500</v>
      </c>
      <c r="K33" s="16">
        <v>7000</v>
      </c>
      <c r="L33" s="16">
        <v>1600</v>
      </c>
      <c r="M33" s="16">
        <v>2000</v>
      </c>
      <c r="N33" s="16">
        <v>0</v>
      </c>
      <c r="O33" s="16">
        <v>3200</v>
      </c>
      <c r="P33" s="16">
        <v>0</v>
      </c>
      <c r="Q33" s="16">
        <v>4000</v>
      </c>
      <c r="R33" s="16">
        <v>0</v>
      </c>
      <c r="S33" s="16">
        <v>2000</v>
      </c>
      <c r="T33" s="16">
        <v>3200</v>
      </c>
      <c r="U33" s="16">
        <v>4000</v>
      </c>
      <c r="V33" s="16">
        <v>9200</v>
      </c>
      <c r="W33" s="16">
        <v>635.15714712664885</v>
      </c>
      <c r="X33" s="16">
        <v>0</v>
      </c>
      <c r="Y33" s="16">
        <v>2047.5487339859542</v>
      </c>
      <c r="Z33" s="15">
        <v>2682.705881112603</v>
      </c>
    </row>
    <row r="34" spans="1:26">
      <c r="B34" s="25" t="s">
        <v>27</v>
      </c>
      <c r="C34" s="4">
        <v>6142.5</v>
      </c>
      <c r="D34" s="4">
        <v>0</v>
      </c>
      <c r="E34" s="4">
        <f t="shared" si="0"/>
        <v>6142.5</v>
      </c>
      <c r="F34" s="4">
        <v>5683.4877995164361</v>
      </c>
      <c r="G34" s="4">
        <v>330.51220048362416</v>
      </c>
      <c r="H34" s="4">
        <v>6014.00000000006</v>
      </c>
      <c r="I34" s="4">
        <v>500</v>
      </c>
      <c r="J34" s="4">
        <v>500</v>
      </c>
      <c r="K34" s="4">
        <v>1000</v>
      </c>
      <c r="L34" s="4">
        <v>0</v>
      </c>
      <c r="M34" s="4">
        <v>2500</v>
      </c>
      <c r="N34" s="4">
        <v>0</v>
      </c>
      <c r="O34" s="4">
        <v>0</v>
      </c>
      <c r="P34" s="4">
        <v>0</v>
      </c>
      <c r="Q34" s="4">
        <v>0</v>
      </c>
      <c r="R34" s="4">
        <v>0</v>
      </c>
      <c r="S34" s="4">
        <v>2500</v>
      </c>
      <c r="T34" s="4">
        <v>0</v>
      </c>
      <c r="U34" s="4">
        <v>0</v>
      </c>
      <c r="V34" s="4">
        <v>2500</v>
      </c>
      <c r="W34" s="4">
        <v>1904.0412576613676</v>
      </c>
      <c r="X34" s="4">
        <v>1545.2803868702463</v>
      </c>
      <c r="Y34" s="4">
        <v>4056.8569743516264</v>
      </c>
      <c r="Z34" s="13">
        <v>7506.1786188832402</v>
      </c>
    </row>
    <row r="35" spans="1:26">
      <c r="B35" s="25" t="s">
        <v>26</v>
      </c>
      <c r="C35" s="16">
        <v>4468.42580899534</v>
      </c>
      <c r="D35" s="16">
        <v>0</v>
      </c>
      <c r="E35" s="16">
        <f t="shared" si="0"/>
        <v>4468.42580899534</v>
      </c>
      <c r="F35" s="16">
        <v>1511.0000000000018</v>
      </c>
      <c r="G35" s="16">
        <v>0</v>
      </c>
      <c r="H35" s="16">
        <v>1511.0000000000018</v>
      </c>
      <c r="I35" s="16">
        <v>750</v>
      </c>
      <c r="J35" s="16">
        <v>750</v>
      </c>
      <c r="K35" s="16">
        <v>1500</v>
      </c>
      <c r="L35" s="16">
        <v>1600</v>
      </c>
      <c r="M35" s="16">
        <v>2000</v>
      </c>
      <c r="N35" s="16">
        <v>0</v>
      </c>
      <c r="O35" s="16">
        <v>800</v>
      </c>
      <c r="P35" s="16">
        <v>0</v>
      </c>
      <c r="Q35" s="16">
        <v>2400</v>
      </c>
      <c r="R35" s="16">
        <v>0</v>
      </c>
      <c r="S35" s="16">
        <v>2000</v>
      </c>
      <c r="T35" s="16">
        <v>800</v>
      </c>
      <c r="U35" s="16">
        <v>2400</v>
      </c>
      <c r="V35" s="16">
        <v>5200</v>
      </c>
      <c r="W35" s="16">
        <v>2520.6745547995743</v>
      </c>
      <c r="X35" s="16">
        <v>3348.4826111630769</v>
      </c>
      <c r="Y35" s="16">
        <v>1036.392172789406</v>
      </c>
      <c r="Z35" s="15">
        <v>6905.5493387520573</v>
      </c>
    </row>
    <row r="36" spans="1:26">
      <c r="B36" s="25" t="s">
        <v>25</v>
      </c>
      <c r="C36" s="4">
        <v>979.97054552810118</v>
      </c>
      <c r="D36" s="4">
        <v>0</v>
      </c>
      <c r="E36" s="4">
        <f t="shared" si="0"/>
        <v>979.97054552810118</v>
      </c>
      <c r="F36" s="4">
        <v>2020.2540085973201</v>
      </c>
      <c r="G36" s="4">
        <v>0</v>
      </c>
      <c r="H36" s="4">
        <v>2020.2540085973201</v>
      </c>
      <c r="I36" s="4">
        <v>250</v>
      </c>
      <c r="J36" s="4">
        <v>250</v>
      </c>
      <c r="K36" s="4">
        <v>500</v>
      </c>
      <c r="L36" s="4">
        <v>0</v>
      </c>
      <c r="M36" s="4">
        <v>1000</v>
      </c>
      <c r="N36" s="4">
        <v>0</v>
      </c>
      <c r="O36" s="4">
        <v>0</v>
      </c>
      <c r="P36" s="4">
        <v>0</v>
      </c>
      <c r="Q36" s="4">
        <v>3200</v>
      </c>
      <c r="R36" s="4">
        <v>0</v>
      </c>
      <c r="S36" s="4">
        <v>1000</v>
      </c>
      <c r="T36" s="4">
        <v>0</v>
      </c>
      <c r="U36" s="4">
        <v>3200</v>
      </c>
      <c r="V36" s="4">
        <v>4200</v>
      </c>
      <c r="W36" s="4">
        <v>2048.2169634584579</v>
      </c>
      <c r="X36" s="4">
        <v>668.57406114225023</v>
      </c>
      <c r="Y36" s="4">
        <v>850.49738193554992</v>
      </c>
      <c r="Z36" s="13">
        <v>3567.2884065362582</v>
      </c>
    </row>
    <row r="37" spans="1:26">
      <c r="B37" s="25" t="s">
        <v>24</v>
      </c>
      <c r="C37" s="16">
        <v>7260.3971004091545</v>
      </c>
      <c r="D37" s="16">
        <v>165.89943632731911</v>
      </c>
      <c r="E37" s="16">
        <f t="shared" si="0"/>
        <v>7426.2965367364741</v>
      </c>
      <c r="F37" s="16">
        <v>2111.0000000000973</v>
      </c>
      <c r="G37" s="16">
        <v>0</v>
      </c>
      <c r="H37" s="16">
        <v>2111.0000000000973</v>
      </c>
      <c r="I37" s="16">
        <v>2250</v>
      </c>
      <c r="J37" s="16">
        <v>3250</v>
      </c>
      <c r="K37" s="16">
        <v>5500</v>
      </c>
      <c r="L37" s="16">
        <v>4800</v>
      </c>
      <c r="M37" s="16">
        <v>0</v>
      </c>
      <c r="N37" s="16">
        <v>0</v>
      </c>
      <c r="O37" s="16">
        <v>0</v>
      </c>
      <c r="P37" s="16">
        <v>0</v>
      </c>
      <c r="Q37" s="16">
        <v>0</v>
      </c>
      <c r="R37" s="16">
        <v>0</v>
      </c>
      <c r="S37" s="16">
        <v>0</v>
      </c>
      <c r="T37" s="16">
        <v>0</v>
      </c>
      <c r="U37" s="16">
        <v>0</v>
      </c>
      <c r="V37" s="16">
        <v>0</v>
      </c>
      <c r="W37" s="16">
        <v>4710.7072770672694</v>
      </c>
      <c r="X37" s="16">
        <v>13355.030465156397</v>
      </c>
      <c r="Y37" s="16">
        <v>0</v>
      </c>
      <c r="Z37" s="15">
        <v>18065.737742223668</v>
      </c>
    </row>
    <row r="38" spans="1:26">
      <c r="B38" s="25" t="s">
        <v>23</v>
      </c>
      <c r="C38" s="4">
        <v>161.52500000000001</v>
      </c>
      <c r="D38" s="4">
        <v>0</v>
      </c>
      <c r="E38" s="4">
        <f t="shared" si="0"/>
        <v>161.52500000000001</v>
      </c>
      <c r="F38" s="4">
        <v>1604</v>
      </c>
      <c r="G38" s="4">
        <v>0</v>
      </c>
      <c r="H38" s="4">
        <v>1604</v>
      </c>
      <c r="I38" s="4">
        <v>0</v>
      </c>
      <c r="J38" s="4">
        <v>250</v>
      </c>
      <c r="K38" s="4">
        <v>250</v>
      </c>
      <c r="L38" s="4">
        <v>0</v>
      </c>
      <c r="M38" s="4">
        <v>500</v>
      </c>
      <c r="N38" s="4">
        <v>0</v>
      </c>
      <c r="O38" s="4">
        <v>0</v>
      </c>
      <c r="P38" s="4">
        <v>0</v>
      </c>
      <c r="Q38" s="4">
        <v>0</v>
      </c>
      <c r="R38" s="4">
        <v>0</v>
      </c>
      <c r="S38" s="4">
        <v>500</v>
      </c>
      <c r="T38" s="4">
        <v>0</v>
      </c>
      <c r="U38" s="4">
        <v>0</v>
      </c>
      <c r="V38" s="4">
        <v>500</v>
      </c>
      <c r="W38" s="4">
        <v>1194.0193240410767</v>
      </c>
      <c r="X38" s="4">
        <v>0</v>
      </c>
      <c r="Y38" s="4">
        <v>333.54428223280672</v>
      </c>
      <c r="Z38" s="13">
        <v>1527.5636062738836</v>
      </c>
    </row>
    <row r="39" spans="1:26" ht="15.75" thickBot="1">
      <c r="B39" s="25" t="s">
        <v>22</v>
      </c>
      <c r="C39" s="16">
        <v>1088.7707680398753</v>
      </c>
      <c r="D39" s="16">
        <v>0</v>
      </c>
      <c r="E39" s="16">
        <f t="shared" si="0"/>
        <v>1088.7707680398753</v>
      </c>
      <c r="F39" s="16">
        <v>1906.5507973505332</v>
      </c>
      <c r="G39" s="16">
        <v>0</v>
      </c>
      <c r="H39" s="16">
        <v>1906.5507973505332</v>
      </c>
      <c r="I39" s="16">
        <v>250</v>
      </c>
      <c r="J39" s="16">
        <v>750</v>
      </c>
      <c r="K39" s="16">
        <v>1000</v>
      </c>
      <c r="L39" s="16">
        <v>1600</v>
      </c>
      <c r="M39" s="16">
        <v>500</v>
      </c>
      <c r="N39" s="16">
        <v>0</v>
      </c>
      <c r="O39" s="16">
        <v>0</v>
      </c>
      <c r="P39" s="16">
        <v>0</v>
      </c>
      <c r="Q39" s="16">
        <v>0</v>
      </c>
      <c r="R39" s="16">
        <v>0</v>
      </c>
      <c r="S39" s="16">
        <v>500</v>
      </c>
      <c r="T39" s="16">
        <v>0</v>
      </c>
      <c r="U39" s="16">
        <v>0</v>
      </c>
      <c r="V39" s="16">
        <v>500</v>
      </c>
      <c r="W39" s="16">
        <v>1349.6384033256579</v>
      </c>
      <c r="X39" s="16">
        <v>0</v>
      </c>
      <c r="Y39" s="70">
        <v>673.57002274634078</v>
      </c>
      <c r="Z39" s="15">
        <v>2023.2084260719987</v>
      </c>
    </row>
    <row r="40" spans="1:26" ht="15.75" thickBot="1">
      <c r="B40" s="59" t="s">
        <v>300</v>
      </c>
      <c r="C40" s="55">
        <f>SUM(C6:C39)</f>
        <v>298588.87555883918</v>
      </c>
      <c r="D40" s="36">
        <f t="shared" ref="D40:E40" si="1">SUM(D6:D39)</f>
        <v>16605.761693126009</v>
      </c>
      <c r="E40" s="36">
        <f t="shared" si="1"/>
        <v>315194.63725196524</v>
      </c>
      <c r="F40" s="36">
        <f>SUM(F6:F39)</f>
        <v>361233.73603476008</v>
      </c>
      <c r="G40" s="36">
        <f t="shared" ref="G40:Z40" si="2">SUM(G6:G39)</f>
        <v>6596.7862857927003</v>
      </c>
      <c r="H40" s="36">
        <f t="shared" si="2"/>
        <v>367830.52232055279</v>
      </c>
      <c r="I40" s="36">
        <f t="shared" si="2"/>
        <v>25750</v>
      </c>
      <c r="J40" s="36">
        <f t="shared" si="2"/>
        <v>54000</v>
      </c>
      <c r="K40" s="36">
        <f t="shared" si="2"/>
        <v>79750</v>
      </c>
      <c r="L40" s="36">
        <f t="shared" si="2"/>
        <v>78400</v>
      </c>
      <c r="M40" s="36">
        <f t="shared" si="2"/>
        <v>111000</v>
      </c>
      <c r="N40" s="36">
        <f t="shared" si="2"/>
        <v>0</v>
      </c>
      <c r="O40" s="36">
        <f t="shared" si="2"/>
        <v>32800</v>
      </c>
      <c r="P40" s="36">
        <f t="shared" si="2"/>
        <v>0</v>
      </c>
      <c r="Q40" s="36">
        <f t="shared" si="2"/>
        <v>23200</v>
      </c>
      <c r="R40" s="36">
        <f t="shared" si="2"/>
        <v>0</v>
      </c>
      <c r="S40" s="36">
        <f t="shared" si="2"/>
        <v>111000</v>
      </c>
      <c r="T40" s="36">
        <f t="shared" si="2"/>
        <v>32800</v>
      </c>
      <c r="U40" s="36">
        <f t="shared" si="2"/>
        <v>23200</v>
      </c>
      <c r="V40" s="36">
        <f t="shared" si="2"/>
        <v>167000</v>
      </c>
      <c r="W40" s="36">
        <f t="shared" si="2"/>
        <v>68378.94382851664</v>
      </c>
      <c r="X40" s="36">
        <f t="shared" si="2"/>
        <v>106308.99450831286</v>
      </c>
      <c r="Y40" s="36">
        <f t="shared" si="2"/>
        <v>69817.933387031779</v>
      </c>
      <c r="Z40" s="37">
        <f t="shared" si="2"/>
        <v>244505.87172386123</v>
      </c>
    </row>
    <row r="41" spans="1:26" s="115" customFormat="1" ht="15.75" thickBot="1">
      <c r="B41" s="59" t="s">
        <v>61</v>
      </c>
      <c r="C41" s="193">
        <f>C30+C19</f>
        <v>41910.356975246395</v>
      </c>
      <c r="D41" s="191">
        <f t="shared" ref="D41:Z41" si="3">D30+D19</f>
        <v>4737.0107364186861</v>
      </c>
      <c r="E41" s="191">
        <f t="shared" si="3"/>
        <v>46647.36771166508</v>
      </c>
      <c r="F41" s="191">
        <f t="shared" si="3"/>
        <v>25478.497407628427</v>
      </c>
      <c r="G41" s="191">
        <f t="shared" si="3"/>
        <v>0</v>
      </c>
      <c r="H41" s="191">
        <f t="shared" si="3"/>
        <v>25478.497407628427</v>
      </c>
      <c r="I41" s="191">
        <f t="shared" si="3"/>
        <v>2750</v>
      </c>
      <c r="J41" s="191">
        <f t="shared" si="3"/>
        <v>2750</v>
      </c>
      <c r="K41" s="191">
        <f t="shared" si="3"/>
        <v>5500</v>
      </c>
      <c r="L41" s="191">
        <f t="shared" si="3"/>
        <v>8000</v>
      </c>
      <c r="M41" s="191">
        <f t="shared" si="3"/>
        <v>23000</v>
      </c>
      <c r="N41" s="191">
        <f t="shared" si="3"/>
        <v>0</v>
      </c>
      <c r="O41" s="191">
        <f t="shared" si="3"/>
        <v>1600</v>
      </c>
      <c r="P41" s="191">
        <f t="shared" si="3"/>
        <v>0</v>
      </c>
      <c r="Q41" s="191">
        <f t="shared" si="3"/>
        <v>0</v>
      </c>
      <c r="R41" s="191">
        <f t="shared" si="3"/>
        <v>0</v>
      </c>
      <c r="S41" s="191">
        <f t="shared" si="3"/>
        <v>23000</v>
      </c>
      <c r="T41" s="191">
        <f t="shared" si="3"/>
        <v>1600</v>
      </c>
      <c r="U41" s="191">
        <f t="shared" si="3"/>
        <v>0</v>
      </c>
      <c r="V41" s="191">
        <f t="shared" si="3"/>
        <v>24600</v>
      </c>
      <c r="W41" s="191">
        <f t="shared" si="3"/>
        <v>475.8930435515058</v>
      </c>
      <c r="X41" s="191">
        <f t="shared" si="3"/>
        <v>2019.4308397243353</v>
      </c>
      <c r="Y41" s="191">
        <f t="shared" si="3"/>
        <v>3584.5518285244088</v>
      </c>
      <c r="Z41" s="192">
        <f t="shared" si="3"/>
        <v>6079.8757118002504</v>
      </c>
    </row>
    <row r="42" spans="1:26" s="115" customFormat="1">
      <c r="A42" s="176"/>
      <c r="B42" s="60" t="s">
        <v>107</v>
      </c>
      <c r="C42" s="33"/>
      <c r="D42" s="33"/>
      <c r="E42" s="33"/>
      <c r="F42" s="33">
        <v>866.66666666666663</v>
      </c>
      <c r="G42" s="33">
        <v>2066.6666666666665</v>
      </c>
      <c r="H42" s="33">
        <v>2933.333333333333</v>
      </c>
      <c r="I42" s="33"/>
      <c r="J42" s="33"/>
      <c r="K42" s="33"/>
      <c r="L42" s="33"/>
      <c r="M42" s="33"/>
      <c r="N42" s="33"/>
      <c r="O42" s="33"/>
      <c r="P42" s="33"/>
      <c r="Q42" s="33"/>
      <c r="R42" s="33"/>
      <c r="S42" s="33"/>
      <c r="T42" s="33"/>
      <c r="U42" s="33"/>
      <c r="V42" s="33"/>
      <c r="W42" s="33"/>
      <c r="X42" s="33"/>
      <c r="Y42" s="33"/>
      <c r="Z42" s="195"/>
    </row>
    <row r="43" spans="1:26" s="115" customFormat="1">
      <c r="A43" s="176"/>
      <c r="B43" s="60" t="s">
        <v>124</v>
      </c>
      <c r="C43" s="32"/>
      <c r="D43" s="32"/>
      <c r="E43" s="32"/>
      <c r="F43" s="32">
        <v>400</v>
      </c>
      <c r="G43" s="32">
        <v>1000</v>
      </c>
      <c r="H43" s="32">
        <v>1400</v>
      </c>
      <c r="I43" s="32"/>
      <c r="J43" s="32"/>
      <c r="K43" s="32"/>
      <c r="L43" s="32"/>
      <c r="M43" s="32"/>
      <c r="N43" s="32"/>
      <c r="O43" s="32"/>
      <c r="P43" s="32"/>
      <c r="Q43" s="32"/>
      <c r="R43" s="32"/>
      <c r="S43" s="32"/>
      <c r="T43" s="32"/>
      <c r="U43" s="32"/>
      <c r="V43" s="32"/>
      <c r="W43" s="32"/>
      <c r="X43" s="32"/>
      <c r="Y43" s="32"/>
      <c r="Z43" s="13"/>
    </row>
    <row r="44" spans="1:26" s="115" customFormat="1">
      <c r="A44" s="176"/>
      <c r="B44" s="60" t="s">
        <v>126</v>
      </c>
      <c r="C44" s="33"/>
      <c r="D44" s="33"/>
      <c r="E44" s="33"/>
      <c r="F44" s="33">
        <v>466.66666666666663</v>
      </c>
      <c r="G44" s="33">
        <v>1066.6666666666665</v>
      </c>
      <c r="H44" s="33">
        <v>1533.333333333333</v>
      </c>
      <c r="I44" s="33"/>
      <c r="J44" s="33"/>
      <c r="K44" s="33"/>
      <c r="L44" s="33"/>
      <c r="M44" s="33"/>
      <c r="N44" s="33"/>
      <c r="O44" s="33"/>
      <c r="P44" s="33"/>
      <c r="Q44" s="33"/>
      <c r="R44" s="33"/>
      <c r="S44" s="33"/>
      <c r="T44" s="33"/>
      <c r="U44" s="33"/>
      <c r="V44" s="33"/>
      <c r="W44" s="33"/>
      <c r="X44" s="33"/>
      <c r="Y44" s="33"/>
      <c r="Z44" s="15"/>
    </row>
    <row r="45" spans="1:26" s="115" customFormat="1">
      <c r="A45" s="176"/>
      <c r="B45" s="60" t="s">
        <v>180</v>
      </c>
      <c r="C45" s="32"/>
      <c r="D45" s="32"/>
      <c r="E45" s="32"/>
      <c r="F45" s="32">
        <v>66.666666666666657</v>
      </c>
      <c r="G45" s="32">
        <v>133.33333333333331</v>
      </c>
      <c r="H45" s="32">
        <v>199.99999999999997</v>
      </c>
      <c r="I45" s="32"/>
      <c r="J45" s="32"/>
      <c r="K45" s="32"/>
      <c r="L45" s="32"/>
      <c r="M45" s="32"/>
      <c r="N45" s="32"/>
      <c r="O45" s="32"/>
      <c r="P45" s="32"/>
      <c r="Q45" s="32"/>
      <c r="R45" s="32"/>
      <c r="S45" s="32"/>
      <c r="T45" s="32"/>
      <c r="U45" s="32"/>
      <c r="V45" s="32"/>
      <c r="W45" s="32"/>
      <c r="X45" s="32"/>
      <c r="Y45" s="32"/>
      <c r="Z45" s="13"/>
    </row>
    <row r="46" spans="1:26" s="115" customFormat="1" ht="15.75" thickBot="1">
      <c r="A46" s="176"/>
      <c r="B46" s="60" t="s">
        <v>146</v>
      </c>
      <c r="C46" s="33"/>
      <c r="D46" s="33"/>
      <c r="E46" s="33"/>
      <c r="F46" s="33">
        <v>133.33333333333331</v>
      </c>
      <c r="G46" s="33">
        <v>333.33333333333331</v>
      </c>
      <c r="H46" s="33">
        <v>466.66666666666663</v>
      </c>
      <c r="I46" s="33"/>
      <c r="J46" s="33"/>
      <c r="K46" s="33"/>
      <c r="L46" s="33"/>
      <c r="M46" s="33"/>
      <c r="N46" s="33"/>
      <c r="O46" s="33"/>
      <c r="P46" s="33"/>
      <c r="Q46" s="33"/>
      <c r="R46" s="33"/>
      <c r="S46" s="33"/>
      <c r="T46" s="33"/>
      <c r="U46" s="33"/>
      <c r="V46" s="33"/>
      <c r="W46" s="33"/>
      <c r="X46" s="33"/>
      <c r="Y46" s="33"/>
      <c r="Z46" s="15"/>
    </row>
    <row r="47" spans="1:26" s="115" customFormat="1" ht="15.75" thickBot="1">
      <c r="A47" s="176"/>
      <c r="B47" s="59" t="s">
        <v>133</v>
      </c>
      <c r="C47" s="55"/>
      <c r="D47" s="36"/>
      <c r="E47" s="36"/>
      <c r="F47" s="36">
        <f>SUM(F42:F46)</f>
        <v>1933.333333333333</v>
      </c>
      <c r="G47" s="36">
        <f t="shared" ref="G47:H47" si="4">SUM(G42:G46)</f>
        <v>4599.9999999999991</v>
      </c>
      <c r="H47" s="36">
        <f t="shared" si="4"/>
        <v>6533.333333333333</v>
      </c>
      <c r="I47" s="36"/>
      <c r="J47" s="36"/>
      <c r="K47" s="36"/>
      <c r="L47" s="36"/>
      <c r="M47" s="36"/>
      <c r="N47" s="36"/>
      <c r="O47" s="36"/>
      <c r="P47" s="36"/>
      <c r="Q47" s="36"/>
      <c r="R47" s="36"/>
      <c r="S47" s="36"/>
      <c r="T47" s="36"/>
      <c r="U47" s="36"/>
      <c r="V47" s="36"/>
      <c r="W47" s="36"/>
      <c r="X47" s="36"/>
      <c r="Y47" s="36"/>
      <c r="Z47" s="37"/>
    </row>
  </sheetData>
  <mergeCells count="2">
    <mergeCell ref="C2:Z2"/>
    <mergeCell ref="C3:Z3"/>
  </mergeCells>
  <hyperlinks>
    <hyperlink ref="R1" location="ReadMe!A1" display="go back to ReadMe"/>
  </hyperlinks>
  <printOptions horizontalCentered="1"/>
  <pageMargins left="0.23622047244094491" right="0.23622047244094491" top="0.74803149606299213" bottom="0.74803149606299213" header="0.31496062992125984" footer="0.31496062992125984"/>
  <pageSetup paperSize="9" scale="68" orientation="landscape" r:id="rId1"/>
  <headerFooter>
    <oddHeader>&amp;C&amp;A</oddHeader>
    <oddFooter>&amp;C&amp;Z&amp;F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45"/>
  <sheetViews>
    <sheetView workbookViewId="0">
      <selection activeCell="E36" sqref="E36"/>
    </sheetView>
  </sheetViews>
  <sheetFormatPr baseColWidth="10" defaultColWidth="9.140625" defaultRowHeight="15"/>
  <cols>
    <col min="1" max="1" width="2.7109375" customWidth="1"/>
    <col min="2" max="2" width="9.140625" style="1"/>
    <col min="3" max="3" width="19.5703125" style="38" bestFit="1" customWidth="1"/>
  </cols>
  <sheetData>
    <row r="1" spans="2:3" ht="15.75" thickBot="1"/>
    <row r="2" spans="2:3" ht="15.75" thickBot="1">
      <c r="B2" s="39" t="s">
        <v>97</v>
      </c>
      <c r="C2" s="40" t="s">
        <v>57</v>
      </c>
    </row>
    <row r="3" spans="2:3">
      <c r="B3" s="41" t="s">
        <v>56</v>
      </c>
      <c r="C3" s="42" t="s">
        <v>98</v>
      </c>
    </row>
    <row r="4" spans="2:3">
      <c r="B4" s="43" t="s">
        <v>54</v>
      </c>
      <c r="C4" s="44" t="s">
        <v>99</v>
      </c>
    </row>
    <row r="5" spans="2:3">
      <c r="B5" s="41" t="s">
        <v>53</v>
      </c>
      <c r="C5" s="42" t="s">
        <v>100</v>
      </c>
    </row>
    <row r="6" spans="2:3">
      <c r="B6" s="43" t="s">
        <v>52</v>
      </c>
      <c r="C6" s="44" t="s">
        <v>101</v>
      </c>
    </row>
    <row r="7" spans="2:3">
      <c r="B7" s="41" t="s">
        <v>51</v>
      </c>
      <c r="C7" s="42" t="s">
        <v>102</v>
      </c>
    </row>
    <row r="8" spans="2:3">
      <c r="B8" s="43" t="s">
        <v>50</v>
      </c>
      <c r="C8" s="44" t="s">
        <v>103</v>
      </c>
    </row>
    <row r="9" spans="2:3">
      <c r="B9" s="41" t="s">
        <v>49</v>
      </c>
      <c r="C9" s="42" t="s">
        <v>104</v>
      </c>
    </row>
    <row r="10" spans="2:3">
      <c r="B10" s="43" t="s">
        <v>48</v>
      </c>
      <c r="C10" s="44" t="s">
        <v>105</v>
      </c>
    </row>
    <row r="11" spans="2:3">
      <c r="B11" s="41" t="s">
        <v>47</v>
      </c>
      <c r="C11" s="42" t="s">
        <v>106</v>
      </c>
    </row>
    <row r="12" spans="2:3">
      <c r="B12" s="43" t="s">
        <v>107</v>
      </c>
      <c r="C12" s="44" t="s">
        <v>108</v>
      </c>
    </row>
    <row r="13" spans="2:3">
      <c r="B13" s="41" t="s">
        <v>109</v>
      </c>
      <c r="C13" s="42" t="s">
        <v>110</v>
      </c>
    </row>
    <row r="14" spans="2:3">
      <c r="B14" s="43" t="s">
        <v>46</v>
      </c>
      <c r="C14" s="44" t="s">
        <v>111</v>
      </c>
    </row>
    <row r="15" spans="2:3">
      <c r="B15" s="41" t="s">
        <v>45</v>
      </c>
      <c r="C15" s="42" t="s">
        <v>112</v>
      </c>
    </row>
    <row r="16" spans="2:3">
      <c r="B16" s="43" t="s">
        <v>44</v>
      </c>
      <c r="C16" s="44" t="s">
        <v>113</v>
      </c>
    </row>
    <row r="17" spans="2:3">
      <c r="B17" s="41" t="s">
        <v>42</v>
      </c>
      <c r="C17" s="42" t="s">
        <v>114</v>
      </c>
    </row>
    <row r="18" spans="2:3">
      <c r="B18" s="43" t="s">
        <v>43</v>
      </c>
      <c r="C18" s="44" t="s">
        <v>115</v>
      </c>
    </row>
    <row r="19" spans="2:3">
      <c r="B19" s="41" t="s">
        <v>41</v>
      </c>
      <c r="C19" s="42" t="s">
        <v>116</v>
      </c>
    </row>
    <row r="20" spans="2:3">
      <c r="B20" s="43" t="s">
        <v>40</v>
      </c>
      <c r="C20" s="44" t="s">
        <v>117</v>
      </c>
    </row>
    <row r="21" spans="2:3">
      <c r="B21" s="41" t="s">
        <v>39</v>
      </c>
      <c r="C21" s="42" t="s">
        <v>118</v>
      </c>
    </row>
    <row r="22" spans="2:3">
      <c r="B22" s="43" t="s">
        <v>38</v>
      </c>
      <c r="C22" s="44" t="s">
        <v>119</v>
      </c>
    </row>
    <row r="23" spans="2:3">
      <c r="B23" s="41" t="s">
        <v>37</v>
      </c>
      <c r="C23" s="42" t="s">
        <v>120</v>
      </c>
    </row>
    <row r="24" spans="2:3">
      <c r="B24" s="43" t="s">
        <v>36</v>
      </c>
      <c r="C24" s="44" t="s">
        <v>121</v>
      </c>
    </row>
    <row r="25" spans="2:3">
      <c r="B25" s="41" t="s">
        <v>35</v>
      </c>
      <c r="C25" s="42" t="s">
        <v>122</v>
      </c>
    </row>
    <row r="26" spans="2:3">
      <c r="B26" s="43" t="s">
        <v>34</v>
      </c>
      <c r="C26" s="44" t="s">
        <v>123</v>
      </c>
    </row>
    <row r="27" spans="2:3">
      <c r="B27" s="41" t="s">
        <v>124</v>
      </c>
      <c r="C27" s="42" t="s">
        <v>125</v>
      </c>
    </row>
    <row r="28" spans="2:3">
      <c r="B28" s="43" t="s">
        <v>126</v>
      </c>
      <c r="C28" s="44" t="s">
        <v>127</v>
      </c>
    </row>
    <row r="29" spans="2:3">
      <c r="B29" s="41" t="s">
        <v>32</v>
      </c>
      <c r="C29" s="42" t="s">
        <v>128</v>
      </c>
    </row>
    <row r="30" spans="2:3">
      <c r="B30" s="43" t="s">
        <v>129</v>
      </c>
      <c r="C30" s="44" t="s">
        <v>130</v>
      </c>
    </row>
    <row r="31" spans="2:3">
      <c r="B31" s="41" t="s">
        <v>31</v>
      </c>
      <c r="C31" s="42" t="s">
        <v>131</v>
      </c>
    </row>
    <row r="32" spans="2:3">
      <c r="B32" s="43" t="s">
        <v>132</v>
      </c>
      <c r="C32" s="44" t="s">
        <v>133</v>
      </c>
    </row>
    <row r="33" spans="2:3">
      <c r="B33" s="41" t="s">
        <v>33</v>
      </c>
      <c r="C33" s="42" t="s">
        <v>134</v>
      </c>
    </row>
    <row r="34" spans="2:3">
      <c r="B34" s="43" t="s">
        <v>29</v>
      </c>
      <c r="C34" s="44" t="s">
        <v>135</v>
      </c>
    </row>
    <row r="35" spans="2:3">
      <c r="B35" s="41" t="s">
        <v>28</v>
      </c>
      <c r="C35" s="42" t="s">
        <v>136</v>
      </c>
    </row>
    <row r="36" spans="2:3">
      <c r="B36" s="43" t="s">
        <v>137</v>
      </c>
      <c r="C36" s="44" t="s">
        <v>138</v>
      </c>
    </row>
    <row r="37" spans="2:3">
      <c r="B37" s="41" t="s">
        <v>30</v>
      </c>
      <c r="C37" s="42" t="s">
        <v>139</v>
      </c>
    </row>
    <row r="38" spans="2:3">
      <c r="B38" s="43" t="s">
        <v>27</v>
      </c>
      <c r="C38" s="44" t="s">
        <v>140</v>
      </c>
    </row>
    <row r="39" spans="2:3">
      <c r="B39" s="41" t="s">
        <v>26</v>
      </c>
      <c r="C39" s="42" t="s">
        <v>141</v>
      </c>
    </row>
    <row r="40" spans="2:3">
      <c r="B40" s="43" t="s">
        <v>25</v>
      </c>
      <c r="C40" s="44" t="s">
        <v>142</v>
      </c>
    </row>
    <row r="41" spans="2:3">
      <c r="B41" s="41" t="s">
        <v>24</v>
      </c>
      <c r="C41" s="42" t="s">
        <v>143</v>
      </c>
    </row>
    <row r="42" spans="2:3">
      <c r="B42" s="43" t="s">
        <v>23</v>
      </c>
      <c r="C42" s="44" t="s">
        <v>144</v>
      </c>
    </row>
    <row r="43" spans="2:3">
      <c r="B43" s="41" t="s">
        <v>22</v>
      </c>
      <c r="C43" s="42" t="s">
        <v>145</v>
      </c>
    </row>
    <row r="44" spans="2:3">
      <c r="B44" s="43" t="s">
        <v>146</v>
      </c>
      <c r="C44" s="44" t="s">
        <v>147</v>
      </c>
    </row>
    <row r="45" spans="2:3" ht="15.75" thickBot="1">
      <c r="B45" s="45" t="s">
        <v>61</v>
      </c>
      <c r="C45" s="46" t="s">
        <v>148</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7"/>
  <sheetViews>
    <sheetView workbookViewId="0">
      <selection activeCell="K44" sqref="K44"/>
    </sheetView>
  </sheetViews>
  <sheetFormatPr baseColWidth="10" defaultColWidth="9.140625" defaultRowHeight="15"/>
  <cols>
    <col min="1" max="1" width="2.7109375" customWidth="1"/>
    <col min="2" max="2" width="9.140625" style="1"/>
    <col min="4" max="5" width="9.140625" style="109"/>
    <col min="8" max="8" width="9.140625" customWidth="1"/>
    <col min="11" max="11" width="9.140625" customWidth="1"/>
    <col min="20" max="23" width="9.140625" customWidth="1"/>
  </cols>
  <sheetData>
    <row r="1" spans="1:27" ht="19.5" thickBot="1">
      <c r="A1" s="120" t="s">
        <v>302</v>
      </c>
      <c r="I1" s="122" t="s">
        <v>315</v>
      </c>
      <c r="R1" s="142" t="s">
        <v>370</v>
      </c>
    </row>
    <row r="2" spans="1:27" s="2" customFormat="1" ht="15.75" customHeight="1" thickBot="1">
      <c r="B2" s="30" t="s">
        <v>59</v>
      </c>
      <c r="C2" s="205">
        <v>2050</v>
      </c>
      <c r="D2" s="206"/>
      <c r="E2" s="206"/>
      <c r="F2" s="206"/>
      <c r="G2" s="206"/>
      <c r="H2" s="206"/>
      <c r="I2" s="206"/>
      <c r="J2" s="206"/>
      <c r="K2" s="206"/>
      <c r="L2" s="206"/>
      <c r="M2" s="206"/>
      <c r="N2" s="206"/>
      <c r="O2" s="206"/>
      <c r="P2" s="206"/>
      <c r="Q2" s="206"/>
      <c r="R2" s="206"/>
      <c r="S2" s="206"/>
      <c r="T2" s="206"/>
      <c r="U2" s="206"/>
      <c r="V2" s="206"/>
      <c r="W2" s="206"/>
      <c r="X2" s="206"/>
      <c r="Y2" s="206"/>
      <c r="Z2" s="206"/>
      <c r="AA2" s="207"/>
    </row>
    <row r="3" spans="1:27" s="2" customFormat="1" ht="15.75" customHeight="1" thickBot="1">
      <c r="B3" s="58" t="s">
        <v>60</v>
      </c>
      <c r="C3" s="208" t="s">
        <v>4</v>
      </c>
      <c r="D3" s="209"/>
      <c r="E3" s="209"/>
      <c r="F3" s="209"/>
      <c r="G3" s="209"/>
      <c r="H3" s="209"/>
      <c r="I3" s="209"/>
      <c r="J3" s="209"/>
      <c r="K3" s="209"/>
      <c r="L3" s="209"/>
      <c r="M3" s="209"/>
      <c r="N3" s="209"/>
      <c r="O3" s="209"/>
      <c r="P3" s="209"/>
      <c r="Q3" s="209"/>
      <c r="R3" s="209"/>
      <c r="S3" s="209"/>
      <c r="T3" s="209"/>
      <c r="U3" s="209"/>
      <c r="V3" s="209"/>
      <c r="W3" s="209"/>
      <c r="X3" s="209"/>
      <c r="Y3" s="209"/>
      <c r="Z3" s="209"/>
      <c r="AA3" s="210"/>
    </row>
    <row r="4" spans="1:27" s="50" customFormat="1" ht="34.5" thickBot="1">
      <c r="B4" s="23" t="s">
        <v>149</v>
      </c>
      <c r="C4" s="47" t="s">
        <v>14</v>
      </c>
      <c r="D4" s="67" t="s">
        <v>296</v>
      </c>
      <c r="E4" s="67" t="s">
        <v>295</v>
      </c>
      <c r="F4" s="47" t="s">
        <v>160</v>
      </c>
      <c r="G4" s="47" t="s">
        <v>161</v>
      </c>
      <c r="H4" s="47" t="s">
        <v>162</v>
      </c>
      <c r="I4" s="47" t="s">
        <v>163</v>
      </c>
      <c r="J4" s="47" t="s">
        <v>164</v>
      </c>
      <c r="K4" s="47" t="s">
        <v>184</v>
      </c>
      <c r="L4" s="47" t="s">
        <v>16</v>
      </c>
      <c r="M4" s="211" t="s">
        <v>166</v>
      </c>
      <c r="N4" s="211"/>
      <c r="O4" s="47" t="s">
        <v>167</v>
      </c>
      <c r="P4" s="47" t="s">
        <v>168</v>
      </c>
      <c r="Q4" s="47" t="s">
        <v>169</v>
      </c>
      <c r="R4" s="47" t="s">
        <v>170</v>
      </c>
      <c r="S4" s="47" t="s">
        <v>171</v>
      </c>
      <c r="T4" s="47" t="s">
        <v>181</v>
      </c>
      <c r="U4" s="47" t="s">
        <v>182</v>
      </c>
      <c r="V4" s="47" t="s">
        <v>183</v>
      </c>
      <c r="W4" s="47" t="s">
        <v>175</v>
      </c>
      <c r="X4" s="47" t="s">
        <v>176</v>
      </c>
      <c r="Y4" s="47" t="s">
        <v>177</v>
      </c>
      <c r="Z4" s="47" t="s">
        <v>19</v>
      </c>
      <c r="AA4" s="48" t="s">
        <v>178</v>
      </c>
    </row>
    <row r="5" spans="1:27" ht="15.75" thickBot="1">
      <c r="B5" s="24" t="s">
        <v>57</v>
      </c>
      <c r="C5" s="18" t="s">
        <v>3</v>
      </c>
      <c r="D5" s="18" t="s">
        <v>3</v>
      </c>
      <c r="E5" s="18" t="s">
        <v>3</v>
      </c>
      <c r="F5" s="18" t="s">
        <v>3</v>
      </c>
      <c r="G5" s="18" t="s">
        <v>3</v>
      </c>
      <c r="H5" s="18" t="s">
        <v>3</v>
      </c>
      <c r="I5" s="18" t="s">
        <v>3</v>
      </c>
      <c r="J5" s="18" t="s">
        <v>3</v>
      </c>
      <c r="K5" s="18" t="s">
        <v>3</v>
      </c>
      <c r="L5" s="18" t="s">
        <v>3</v>
      </c>
      <c r="M5" s="18" t="s">
        <v>3</v>
      </c>
      <c r="N5" s="18" t="s">
        <v>3</v>
      </c>
      <c r="O5" s="18" t="s">
        <v>3</v>
      </c>
      <c r="P5" s="18" t="s">
        <v>3</v>
      </c>
      <c r="Q5" s="18" t="s">
        <v>3</v>
      </c>
      <c r="R5" s="18" t="s">
        <v>3</v>
      </c>
      <c r="S5" s="18" t="s">
        <v>3</v>
      </c>
      <c r="T5" s="18" t="s">
        <v>3</v>
      </c>
      <c r="U5" s="18" t="s">
        <v>3</v>
      </c>
      <c r="V5" s="18" t="s">
        <v>3</v>
      </c>
      <c r="W5" s="18" t="s">
        <v>3</v>
      </c>
      <c r="X5" s="18" t="s">
        <v>3</v>
      </c>
      <c r="Y5" s="18" t="s">
        <v>3</v>
      </c>
      <c r="Z5" s="18" t="s">
        <v>3</v>
      </c>
      <c r="AA5" s="17" t="s">
        <v>3</v>
      </c>
    </row>
    <row r="6" spans="1:27">
      <c r="B6" s="25" t="s">
        <v>56</v>
      </c>
      <c r="C6" s="4">
        <v>2421.274541689012</v>
      </c>
      <c r="D6" s="4">
        <v>0</v>
      </c>
      <c r="E6" s="4">
        <f>SUM(C6:D6)</f>
        <v>2421.274541689012</v>
      </c>
      <c r="F6" s="4">
        <v>850.44207069248</v>
      </c>
      <c r="G6" s="4">
        <v>0</v>
      </c>
      <c r="H6" s="4">
        <v>850.44207069248</v>
      </c>
      <c r="I6" s="4">
        <v>0</v>
      </c>
      <c r="J6" s="4">
        <v>0</v>
      </c>
      <c r="K6" s="4">
        <v>0</v>
      </c>
      <c r="L6" s="4">
        <v>0</v>
      </c>
      <c r="M6" s="4">
        <v>0</v>
      </c>
      <c r="N6" s="4">
        <v>0</v>
      </c>
      <c r="O6" s="4">
        <v>0</v>
      </c>
      <c r="P6" s="4">
        <v>0</v>
      </c>
      <c r="Q6" s="4">
        <v>0</v>
      </c>
      <c r="R6" s="4">
        <v>0</v>
      </c>
      <c r="S6" s="4">
        <v>0</v>
      </c>
      <c r="T6" s="4">
        <v>0</v>
      </c>
      <c r="U6" s="4">
        <v>0</v>
      </c>
      <c r="V6" s="4">
        <v>0</v>
      </c>
      <c r="W6" s="4">
        <v>0</v>
      </c>
      <c r="X6" s="4">
        <v>1266.3022355031026</v>
      </c>
      <c r="Y6" s="4">
        <v>2728.165581463024</v>
      </c>
      <c r="Z6" s="4">
        <v>0</v>
      </c>
      <c r="AA6" s="13">
        <f>SUM(X6:Z6)</f>
        <v>3994.4678169661265</v>
      </c>
    </row>
    <row r="7" spans="1:27">
      <c r="B7" s="25" t="s">
        <v>54</v>
      </c>
      <c r="C7" s="16">
        <v>6874.9650068032806</v>
      </c>
      <c r="D7" s="16">
        <v>0</v>
      </c>
      <c r="E7" s="16">
        <f t="shared" ref="E7:E39" si="0">SUM(C7:D7)</f>
        <v>6874.9650068032806</v>
      </c>
      <c r="F7" s="16">
        <v>7226.1615929920381</v>
      </c>
      <c r="G7" s="16">
        <v>0</v>
      </c>
      <c r="H7" s="16">
        <v>7226.1615929920381</v>
      </c>
      <c r="I7" s="16">
        <v>1250</v>
      </c>
      <c r="J7" s="16">
        <v>0</v>
      </c>
      <c r="K7" s="16">
        <v>1250</v>
      </c>
      <c r="L7" s="16">
        <v>0</v>
      </c>
      <c r="M7" s="16">
        <v>750</v>
      </c>
      <c r="N7" s="16">
        <v>4500</v>
      </c>
      <c r="O7" s="16">
        <v>0</v>
      </c>
      <c r="P7" s="16">
        <v>0</v>
      </c>
      <c r="Q7" s="16">
        <v>0</v>
      </c>
      <c r="R7" s="16">
        <v>0</v>
      </c>
      <c r="S7" s="16">
        <v>0</v>
      </c>
      <c r="T7" s="16">
        <v>5250</v>
      </c>
      <c r="U7" s="16">
        <v>0</v>
      </c>
      <c r="V7" s="16">
        <v>0</v>
      </c>
      <c r="W7" s="16">
        <v>5250</v>
      </c>
      <c r="X7" s="16">
        <v>7401.1558551976614</v>
      </c>
      <c r="Y7" s="16">
        <v>5675.9999999995316</v>
      </c>
      <c r="Z7" s="16">
        <v>8943.9999999991596</v>
      </c>
      <c r="AA7" s="15">
        <f t="shared" ref="AA7:AA39" si="1">SUM(X7:Z7)</f>
        <v>22021.155855196354</v>
      </c>
    </row>
    <row r="8" spans="1:27">
      <c r="B8" s="25" t="s">
        <v>53</v>
      </c>
      <c r="C8" s="4">
        <v>2599.3279739735594</v>
      </c>
      <c r="D8" s="4">
        <v>0</v>
      </c>
      <c r="E8" s="4">
        <f t="shared" si="0"/>
        <v>2599.3279739735594</v>
      </c>
      <c r="F8" s="4">
        <v>921.29158050925002</v>
      </c>
      <c r="G8" s="4">
        <v>0</v>
      </c>
      <c r="H8" s="4">
        <v>921.29158050925002</v>
      </c>
      <c r="I8" s="4">
        <v>250</v>
      </c>
      <c r="J8" s="4">
        <v>0</v>
      </c>
      <c r="K8" s="4">
        <v>250</v>
      </c>
      <c r="L8" s="4">
        <v>0</v>
      </c>
      <c r="M8" s="4">
        <v>0</v>
      </c>
      <c r="N8" s="4">
        <v>0</v>
      </c>
      <c r="O8" s="4">
        <v>0</v>
      </c>
      <c r="P8" s="4">
        <v>0</v>
      </c>
      <c r="Q8" s="4">
        <v>0</v>
      </c>
      <c r="R8" s="4">
        <v>0</v>
      </c>
      <c r="S8" s="4">
        <v>0</v>
      </c>
      <c r="T8" s="4">
        <v>0</v>
      </c>
      <c r="U8" s="4">
        <v>0</v>
      </c>
      <c r="V8" s="4">
        <v>0</v>
      </c>
      <c r="W8" s="4">
        <v>0</v>
      </c>
      <c r="X8" s="4">
        <v>2595.1964423229774</v>
      </c>
      <c r="Y8" s="4">
        <v>1743.7464757648868</v>
      </c>
      <c r="Z8" s="4">
        <v>579.74197090310179</v>
      </c>
      <c r="AA8" s="13">
        <f t="shared" si="1"/>
        <v>4918.6848889909661</v>
      </c>
    </row>
    <row r="9" spans="1:27">
      <c r="B9" s="25" t="s">
        <v>52</v>
      </c>
      <c r="C9" s="16">
        <v>10900.95648118104</v>
      </c>
      <c r="D9" s="16">
        <v>2000</v>
      </c>
      <c r="E9" s="16">
        <f t="shared" si="0"/>
        <v>12900.95648118104</v>
      </c>
      <c r="F9" s="16">
        <v>8421.2843357825404</v>
      </c>
      <c r="G9" s="16">
        <v>0</v>
      </c>
      <c r="H9" s="16">
        <v>8421.2843357825404</v>
      </c>
      <c r="I9" s="16">
        <v>750</v>
      </c>
      <c r="J9" s="16">
        <v>2750</v>
      </c>
      <c r="K9" s="16">
        <v>3500</v>
      </c>
      <c r="L9" s="16">
        <v>0</v>
      </c>
      <c r="M9" s="16">
        <v>3000</v>
      </c>
      <c r="N9" s="16">
        <v>15500</v>
      </c>
      <c r="O9" s="16">
        <v>0</v>
      </c>
      <c r="P9" s="16">
        <v>0</v>
      </c>
      <c r="Q9" s="16">
        <v>0</v>
      </c>
      <c r="R9" s="16">
        <v>0</v>
      </c>
      <c r="S9" s="16">
        <v>0</v>
      </c>
      <c r="T9" s="16">
        <v>18500</v>
      </c>
      <c r="U9" s="16">
        <v>0</v>
      </c>
      <c r="V9" s="16">
        <v>0</v>
      </c>
      <c r="W9" s="16">
        <v>18500</v>
      </c>
      <c r="X9" s="16">
        <v>331.97217379814975</v>
      </c>
      <c r="Y9" s="16">
        <v>0</v>
      </c>
      <c r="Z9" s="16">
        <v>2308</v>
      </c>
      <c r="AA9" s="15">
        <f t="shared" si="1"/>
        <v>2639.9721737981499</v>
      </c>
    </row>
    <row r="10" spans="1:27">
      <c r="B10" s="25" t="s">
        <v>51</v>
      </c>
      <c r="C10" s="4">
        <v>4403.4510905904281</v>
      </c>
      <c r="D10" s="4">
        <v>0</v>
      </c>
      <c r="E10" s="4">
        <f t="shared" si="0"/>
        <v>4403.4510905904281</v>
      </c>
      <c r="F10" s="4">
        <v>3295.532489269081</v>
      </c>
      <c r="G10" s="4">
        <v>0</v>
      </c>
      <c r="H10" s="4">
        <v>3295.532489269081</v>
      </c>
      <c r="I10" s="4">
        <v>1500</v>
      </c>
      <c r="J10" s="4">
        <v>250</v>
      </c>
      <c r="K10" s="4">
        <v>1750</v>
      </c>
      <c r="L10" s="4">
        <v>1600</v>
      </c>
      <c r="M10" s="4">
        <v>0</v>
      </c>
      <c r="N10" s="4">
        <v>1500</v>
      </c>
      <c r="O10" s="4">
        <v>0</v>
      </c>
      <c r="P10" s="4">
        <v>0</v>
      </c>
      <c r="Q10" s="4">
        <v>0</v>
      </c>
      <c r="R10" s="4">
        <v>800</v>
      </c>
      <c r="S10" s="4">
        <v>0</v>
      </c>
      <c r="T10" s="4">
        <v>1500</v>
      </c>
      <c r="U10" s="4">
        <v>0</v>
      </c>
      <c r="V10" s="4">
        <v>800</v>
      </c>
      <c r="W10" s="4">
        <v>2300</v>
      </c>
      <c r="X10" s="4">
        <v>2042.2350702356168</v>
      </c>
      <c r="Y10" s="4">
        <v>8474.8827621125729</v>
      </c>
      <c r="Z10" s="4">
        <v>1234.5868789459237</v>
      </c>
      <c r="AA10" s="13">
        <f t="shared" si="1"/>
        <v>11751.704711294113</v>
      </c>
    </row>
    <row r="11" spans="1:27">
      <c r="B11" s="25" t="s">
        <v>50</v>
      </c>
      <c r="C11" s="16">
        <v>1382.3318693170468</v>
      </c>
      <c r="D11" s="16">
        <v>0</v>
      </c>
      <c r="E11" s="16">
        <f t="shared" si="0"/>
        <v>1382.3318693170468</v>
      </c>
      <c r="F11" s="16">
        <v>10500</v>
      </c>
      <c r="G11" s="16">
        <v>0</v>
      </c>
      <c r="H11" s="16">
        <v>10500</v>
      </c>
      <c r="I11" s="16">
        <v>250</v>
      </c>
      <c r="J11" s="16">
        <v>1000</v>
      </c>
      <c r="K11" s="16">
        <v>1250</v>
      </c>
      <c r="L11" s="16">
        <v>0</v>
      </c>
      <c r="M11" s="16">
        <v>500</v>
      </c>
      <c r="N11" s="16">
        <v>3000</v>
      </c>
      <c r="O11" s="16">
        <v>0</v>
      </c>
      <c r="P11" s="16">
        <v>0</v>
      </c>
      <c r="Q11" s="16">
        <v>0</v>
      </c>
      <c r="R11" s="16">
        <v>0</v>
      </c>
      <c r="S11" s="16">
        <v>0</v>
      </c>
      <c r="T11" s="16">
        <v>3500</v>
      </c>
      <c r="U11" s="16">
        <v>0</v>
      </c>
      <c r="V11" s="16">
        <v>0</v>
      </c>
      <c r="W11" s="16">
        <v>3500</v>
      </c>
      <c r="X11" s="16">
        <v>4122.701247107103</v>
      </c>
      <c r="Y11" s="16">
        <v>8129.9999999984302</v>
      </c>
      <c r="Z11" s="16">
        <v>5443</v>
      </c>
      <c r="AA11" s="15">
        <f t="shared" si="1"/>
        <v>17695.701247105535</v>
      </c>
    </row>
    <row r="12" spans="1:27">
      <c r="B12" s="25" t="s">
        <v>49</v>
      </c>
      <c r="C12" s="4">
        <v>10278.880629054147</v>
      </c>
      <c r="D12" s="4">
        <v>0</v>
      </c>
      <c r="E12" s="4">
        <f t="shared" si="0"/>
        <v>10278.880629054147</v>
      </c>
      <c r="F12" s="4">
        <v>3925.0000000000273</v>
      </c>
      <c r="G12" s="4">
        <v>0</v>
      </c>
      <c r="H12" s="4">
        <v>3925.0000000000273</v>
      </c>
      <c r="I12" s="4">
        <v>500</v>
      </c>
      <c r="J12" s="4">
        <v>0</v>
      </c>
      <c r="K12" s="4">
        <v>500</v>
      </c>
      <c r="L12" s="4">
        <v>11200</v>
      </c>
      <c r="M12" s="4">
        <v>500</v>
      </c>
      <c r="N12" s="4">
        <v>2500</v>
      </c>
      <c r="O12" s="4">
        <v>0</v>
      </c>
      <c r="P12" s="4">
        <v>0</v>
      </c>
      <c r="Q12" s="4">
        <v>0</v>
      </c>
      <c r="R12" s="4">
        <v>800</v>
      </c>
      <c r="S12" s="4">
        <v>0</v>
      </c>
      <c r="T12" s="4">
        <v>3000</v>
      </c>
      <c r="U12" s="4">
        <v>0</v>
      </c>
      <c r="V12" s="4">
        <v>800</v>
      </c>
      <c r="W12" s="4">
        <v>3800</v>
      </c>
      <c r="X12" s="4">
        <v>454.84639333977361</v>
      </c>
      <c r="Y12" s="4">
        <v>819.00000000000182</v>
      </c>
      <c r="Z12" s="4">
        <v>1489.00000000004</v>
      </c>
      <c r="AA12" s="13">
        <f t="shared" si="1"/>
        <v>2762.8463933398152</v>
      </c>
    </row>
    <row r="13" spans="1:27">
      <c r="B13" s="25" t="s">
        <v>48</v>
      </c>
      <c r="C13" s="16">
        <v>98599.863287442859</v>
      </c>
      <c r="D13" s="16">
        <v>20077.351485148516</v>
      </c>
      <c r="E13" s="16">
        <f t="shared" si="0"/>
        <v>118677.21477259137</v>
      </c>
      <c r="F13" s="16">
        <v>54427.865670438907</v>
      </c>
      <c r="G13" s="16">
        <v>0</v>
      </c>
      <c r="H13" s="16">
        <v>54427.865670438907</v>
      </c>
      <c r="I13" s="16">
        <v>7250</v>
      </c>
      <c r="J13" s="16">
        <v>1750</v>
      </c>
      <c r="K13" s="16">
        <v>9000</v>
      </c>
      <c r="L13" s="16">
        <v>0</v>
      </c>
      <c r="M13" s="16">
        <v>6000</v>
      </c>
      <c r="N13" s="16">
        <v>35000</v>
      </c>
      <c r="O13" s="16">
        <v>0</v>
      </c>
      <c r="P13" s="16">
        <v>4000</v>
      </c>
      <c r="Q13" s="16">
        <v>0</v>
      </c>
      <c r="R13" s="16">
        <v>0</v>
      </c>
      <c r="S13" s="16">
        <v>0</v>
      </c>
      <c r="T13" s="16">
        <v>41000</v>
      </c>
      <c r="U13" s="16">
        <v>4000</v>
      </c>
      <c r="V13" s="16">
        <v>0</v>
      </c>
      <c r="W13" s="16">
        <v>45000</v>
      </c>
      <c r="X13" s="16">
        <v>4233.0193960942561</v>
      </c>
      <c r="Y13" s="16">
        <v>0</v>
      </c>
      <c r="Z13" s="16">
        <v>10665.999999999874</v>
      </c>
      <c r="AA13" s="15">
        <f t="shared" si="1"/>
        <v>14899.019396094131</v>
      </c>
    </row>
    <row r="14" spans="1:27">
      <c r="B14" s="25" t="s">
        <v>47</v>
      </c>
      <c r="C14" s="4">
        <v>18491.836905222553</v>
      </c>
      <c r="D14" s="4">
        <v>31231.435643564357</v>
      </c>
      <c r="E14" s="4">
        <f t="shared" si="0"/>
        <v>49723.27254878691</v>
      </c>
      <c r="F14" s="4">
        <v>2606.00000000004</v>
      </c>
      <c r="G14" s="4">
        <v>0</v>
      </c>
      <c r="H14" s="4">
        <v>2606.00000000004</v>
      </c>
      <c r="I14" s="4">
        <v>1000</v>
      </c>
      <c r="J14" s="4">
        <v>2000</v>
      </c>
      <c r="K14" s="4">
        <v>3000</v>
      </c>
      <c r="L14" s="4">
        <v>0</v>
      </c>
      <c r="M14" s="4">
        <v>250</v>
      </c>
      <c r="N14" s="4">
        <v>2000</v>
      </c>
      <c r="O14" s="4">
        <v>0</v>
      </c>
      <c r="P14" s="4">
        <v>0</v>
      </c>
      <c r="Q14" s="4">
        <v>0</v>
      </c>
      <c r="R14" s="4">
        <v>0</v>
      </c>
      <c r="S14" s="4">
        <v>0</v>
      </c>
      <c r="T14" s="4">
        <v>2250</v>
      </c>
      <c r="U14" s="4">
        <v>0</v>
      </c>
      <c r="V14" s="4">
        <v>0</v>
      </c>
      <c r="W14" s="4">
        <v>2250</v>
      </c>
      <c r="X14" s="4">
        <v>13.310185185185214</v>
      </c>
      <c r="Y14" s="4">
        <v>0</v>
      </c>
      <c r="Z14" s="4">
        <v>0</v>
      </c>
      <c r="AA14" s="13">
        <f t="shared" si="1"/>
        <v>13.310185185185214</v>
      </c>
    </row>
    <row r="15" spans="1:27">
      <c r="B15" s="25" t="s">
        <v>46</v>
      </c>
      <c r="C15" s="16">
        <v>8243.8020432023877</v>
      </c>
      <c r="D15" s="16">
        <v>0</v>
      </c>
      <c r="E15" s="16">
        <f t="shared" si="0"/>
        <v>8243.8020432023877</v>
      </c>
      <c r="F15" s="16">
        <v>408.67012007661117</v>
      </c>
      <c r="G15" s="16">
        <v>0</v>
      </c>
      <c r="H15" s="16">
        <v>408.67012007661117</v>
      </c>
      <c r="I15" s="16">
        <v>250</v>
      </c>
      <c r="J15" s="16">
        <v>0</v>
      </c>
      <c r="K15" s="16">
        <v>250</v>
      </c>
      <c r="L15" s="16">
        <v>0</v>
      </c>
      <c r="M15" s="16">
        <v>0</v>
      </c>
      <c r="N15" s="16">
        <v>1000</v>
      </c>
      <c r="O15" s="16">
        <v>0</v>
      </c>
      <c r="P15" s="16">
        <v>0</v>
      </c>
      <c r="Q15" s="16">
        <v>0</v>
      </c>
      <c r="R15" s="16">
        <v>0</v>
      </c>
      <c r="S15" s="16">
        <v>0</v>
      </c>
      <c r="T15" s="16">
        <v>1000</v>
      </c>
      <c r="U15" s="16">
        <v>0</v>
      </c>
      <c r="V15" s="16">
        <v>0</v>
      </c>
      <c r="W15" s="16">
        <v>1000</v>
      </c>
      <c r="X15" s="16">
        <v>79.246794871794847</v>
      </c>
      <c r="Y15" s="16">
        <v>0</v>
      </c>
      <c r="Z15" s="16">
        <v>658.7976942080702</v>
      </c>
      <c r="AA15" s="15">
        <f t="shared" si="1"/>
        <v>738.044489079865</v>
      </c>
    </row>
    <row r="16" spans="1:27">
      <c r="B16" s="25" t="s">
        <v>45</v>
      </c>
      <c r="C16" s="4">
        <v>67448.154196104369</v>
      </c>
      <c r="D16" s="4">
        <v>0</v>
      </c>
      <c r="E16" s="4">
        <f t="shared" si="0"/>
        <v>67448.154196104369</v>
      </c>
      <c r="F16" s="4">
        <v>42840</v>
      </c>
      <c r="G16" s="4">
        <v>7982</v>
      </c>
      <c r="H16" s="4">
        <v>50822</v>
      </c>
      <c r="I16" s="4">
        <v>4500</v>
      </c>
      <c r="J16" s="4">
        <v>1500</v>
      </c>
      <c r="K16" s="4">
        <v>6000</v>
      </c>
      <c r="L16" s="4">
        <v>8000</v>
      </c>
      <c r="M16" s="4">
        <v>4500</v>
      </c>
      <c r="N16" s="4">
        <v>26500</v>
      </c>
      <c r="O16" s="4">
        <v>0</v>
      </c>
      <c r="P16" s="4">
        <v>800</v>
      </c>
      <c r="Q16" s="4">
        <v>0</v>
      </c>
      <c r="R16" s="4">
        <v>0</v>
      </c>
      <c r="S16" s="4">
        <v>0</v>
      </c>
      <c r="T16" s="4">
        <v>31000</v>
      </c>
      <c r="U16" s="4">
        <v>800</v>
      </c>
      <c r="V16" s="4">
        <v>0</v>
      </c>
      <c r="W16" s="4">
        <v>31800</v>
      </c>
      <c r="X16" s="4">
        <v>7127.4878048535866</v>
      </c>
      <c r="Y16" s="4">
        <v>19266.999999999047</v>
      </c>
      <c r="Z16" s="4">
        <v>11288.999999999915</v>
      </c>
      <c r="AA16" s="13">
        <f t="shared" si="1"/>
        <v>37683.48780485255</v>
      </c>
    </row>
    <row r="17" spans="2:27">
      <c r="B17" s="25" t="s">
        <v>44</v>
      </c>
      <c r="C17" s="16">
        <v>37198.053652733928</v>
      </c>
      <c r="D17" s="16">
        <v>0</v>
      </c>
      <c r="E17" s="16">
        <f t="shared" si="0"/>
        <v>37198.053652733928</v>
      </c>
      <c r="F17" s="16">
        <v>1505.0000000000005</v>
      </c>
      <c r="G17" s="16">
        <v>0</v>
      </c>
      <c r="H17" s="16">
        <v>1505.0000000000005</v>
      </c>
      <c r="I17" s="16">
        <v>2250</v>
      </c>
      <c r="J17" s="16">
        <v>750</v>
      </c>
      <c r="K17" s="16">
        <v>3000</v>
      </c>
      <c r="L17" s="16">
        <v>3200</v>
      </c>
      <c r="M17" s="16">
        <v>500</v>
      </c>
      <c r="N17" s="16">
        <v>2500</v>
      </c>
      <c r="O17" s="16">
        <v>0</v>
      </c>
      <c r="P17" s="16">
        <v>0</v>
      </c>
      <c r="Q17" s="16">
        <v>0</v>
      </c>
      <c r="R17" s="16">
        <v>0</v>
      </c>
      <c r="S17" s="16">
        <v>0</v>
      </c>
      <c r="T17" s="16">
        <v>3000</v>
      </c>
      <c r="U17" s="16">
        <v>0</v>
      </c>
      <c r="V17" s="16">
        <v>0</v>
      </c>
      <c r="W17" s="16">
        <v>3000</v>
      </c>
      <c r="X17" s="16">
        <v>5244.2634772244419</v>
      </c>
      <c r="Y17" s="16">
        <v>2231.0000000000368</v>
      </c>
      <c r="Z17" s="16">
        <v>0</v>
      </c>
      <c r="AA17" s="15">
        <f t="shared" si="1"/>
        <v>7475.2634772244783</v>
      </c>
    </row>
    <row r="18" spans="2:27">
      <c r="B18" s="25" t="s">
        <v>42</v>
      </c>
      <c r="C18" s="4">
        <v>84218.819451588235</v>
      </c>
      <c r="D18" s="4">
        <v>0</v>
      </c>
      <c r="E18" s="4">
        <f t="shared" si="0"/>
        <v>84218.819451588235</v>
      </c>
      <c r="F18" s="4">
        <v>32340.000000002106</v>
      </c>
      <c r="G18" s="4">
        <v>749.99999999999898</v>
      </c>
      <c r="H18" s="4">
        <v>33090.000000002103</v>
      </c>
      <c r="I18" s="4">
        <v>6750</v>
      </c>
      <c r="J18" s="4">
        <v>0</v>
      </c>
      <c r="K18" s="4">
        <v>6750</v>
      </c>
      <c r="L18" s="4">
        <v>72000</v>
      </c>
      <c r="M18" s="4">
        <v>2500</v>
      </c>
      <c r="N18" s="4">
        <v>14000</v>
      </c>
      <c r="O18" s="4">
        <v>0</v>
      </c>
      <c r="P18" s="4">
        <v>800</v>
      </c>
      <c r="Q18" s="4">
        <v>0</v>
      </c>
      <c r="R18" s="4">
        <v>0</v>
      </c>
      <c r="S18" s="4">
        <v>0</v>
      </c>
      <c r="T18" s="4">
        <v>16500</v>
      </c>
      <c r="U18" s="4">
        <v>800</v>
      </c>
      <c r="V18" s="4">
        <v>0</v>
      </c>
      <c r="W18" s="4">
        <v>17300</v>
      </c>
      <c r="X18" s="4">
        <v>10318.621928926048</v>
      </c>
      <c r="Y18" s="4">
        <v>18200.000000000058</v>
      </c>
      <c r="Z18" s="4">
        <v>11183.999999999683</v>
      </c>
      <c r="AA18" s="13">
        <f t="shared" si="1"/>
        <v>39702.621928925786</v>
      </c>
    </row>
    <row r="19" spans="2:27">
      <c r="B19" s="25" t="s">
        <v>43</v>
      </c>
      <c r="C19" s="16">
        <v>78421.898029504926</v>
      </c>
      <c r="D19" s="16">
        <v>40154.702970297032</v>
      </c>
      <c r="E19" s="16">
        <f t="shared" si="0"/>
        <v>118576.60099980196</v>
      </c>
      <c r="F19" s="16">
        <v>6349.508788981002</v>
      </c>
      <c r="G19" s="16">
        <v>0</v>
      </c>
      <c r="H19" s="16">
        <v>6349.508788981002</v>
      </c>
      <c r="I19" s="16">
        <v>2750</v>
      </c>
      <c r="J19" s="16">
        <v>1750</v>
      </c>
      <c r="K19" s="16">
        <v>4500</v>
      </c>
      <c r="L19" s="16">
        <v>25600</v>
      </c>
      <c r="M19" s="16">
        <v>4250</v>
      </c>
      <c r="N19" s="16">
        <v>26000</v>
      </c>
      <c r="O19" s="16">
        <v>0</v>
      </c>
      <c r="P19" s="16">
        <v>800</v>
      </c>
      <c r="Q19" s="16">
        <v>0</v>
      </c>
      <c r="R19" s="16">
        <v>0</v>
      </c>
      <c r="S19" s="16">
        <v>0</v>
      </c>
      <c r="T19" s="16">
        <v>30250</v>
      </c>
      <c r="U19" s="16">
        <v>800</v>
      </c>
      <c r="V19" s="16">
        <v>0</v>
      </c>
      <c r="W19" s="16">
        <v>31050</v>
      </c>
      <c r="X19" s="16">
        <v>1234.612038761011</v>
      </c>
      <c r="Y19" s="16">
        <v>5239.0000000000273</v>
      </c>
      <c r="Z19" s="16">
        <v>5331.00000000004</v>
      </c>
      <c r="AA19" s="15">
        <f t="shared" si="1"/>
        <v>11804.612038761079</v>
      </c>
    </row>
    <row r="20" spans="2:27">
      <c r="B20" s="25" t="s">
        <v>41</v>
      </c>
      <c r="C20" s="4">
        <v>25861.492242561169</v>
      </c>
      <c r="D20" s="4">
        <v>0</v>
      </c>
      <c r="E20" s="4">
        <f t="shared" si="0"/>
        <v>25861.492242561169</v>
      </c>
      <c r="F20" s="4">
        <v>6430.0000000004729</v>
      </c>
      <c r="G20" s="4">
        <v>1836</v>
      </c>
      <c r="H20" s="4">
        <v>8266.0000000004729</v>
      </c>
      <c r="I20" s="4">
        <v>1000</v>
      </c>
      <c r="J20" s="4">
        <v>500</v>
      </c>
      <c r="K20" s="4">
        <v>1500</v>
      </c>
      <c r="L20" s="4">
        <v>0</v>
      </c>
      <c r="M20" s="4">
        <v>0</v>
      </c>
      <c r="N20" s="4">
        <v>1000</v>
      </c>
      <c r="O20" s="4">
        <v>0</v>
      </c>
      <c r="P20" s="4">
        <v>0</v>
      </c>
      <c r="Q20" s="4">
        <v>0</v>
      </c>
      <c r="R20" s="4">
        <v>0</v>
      </c>
      <c r="S20" s="4">
        <v>0</v>
      </c>
      <c r="T20" s="4">
        <v>1000</v>
      </c>
      <c r="U20" s="4">
        <v>0</v>
      </c>
      <c r="V20" s="4">
        <v>0</v>
      </c>
      <c r="W20" s="4">
        <v>1000</v>
      </c>
      <c r="X20" s="4">
        <v>606.80729255631161</v>
      </c>
      <c r="Y20" s="4">
        <v>6955</v>
      </c>
      <c r="Z20" s="4">
        <v>2071</v>
      </c>
      <c r="AA20" s="13">
        <f t="shared" si="1"/>
        <v>9632.8072925563119</v>
      </c>
    </row>
    <row r="21" spans="2:27">
      <c r="B21" s="25" t="s">
        <v>40</v>
      </c>
      <c r="C21" s="16">
        <v>6255.0987219142953</v>
      </c>
      <c r="D21" s="16">
        <v>0</v>
      </c>
      <c r="E21" s="16">
        <f t="shared" si="0"/>
        <v>6255.0987219142953</v>
      </c>
      <c r="F21" s="16">
        <v>881.97474335505422</v>
      </c>
      <c r="G21" s="16">
        <v>0</v>
      </c>
      <c r="H21" s="16">
        <v>881.97474335505422</v>
      </c>
      <c r="I21" s="16">
        <v>250</v>
      </c>
      <c r="J21" s="16">
        <v>0</v>
      </c>
      <c r="K21" s="16">
        <v>250</v>
      </c>
      <c r="L21" s="16">
        <v>0</v>
      </c>
      <c r="M21" s="16">
        <v>0</v>
      </c>
      <c r="N21" s="16">
        <v>1000</v>
      </c>
      <c r="O21" s="16">
        <v>0</v>
      </c>
      <c r="P21" s="16">
        <v>0</v>
      </c>
      <c r="Q21" s="16">
        <v>0</v>
      </c>
      <c r="R21" s="16">
        <v>0</v>
      </c>
      <c r="S21" s="16">
        <v>0</v>
      </c>
      <c r="T21" s="16">
        <v>1000</v>
      </c>
      <c r="U21" s="16">
        <v>0</v>
      </c>
      <c r="V21" s="16">
        <v>0</v>
      </c>
      <c r="W21" s="16">
        <v>1000</v>
      </c>
      <c r="X21" s="16">
        <v>530.18630794958972</v>
      </c>
      <c r="Y21" s="16">
        <v>4145.8833828445295</v>
      </c>
      <c r="Z21" s="16">
        <v>386.05544880592913</v>
      </c>
      <c r="AA21" s="15">
        <f t="shared" si="1"/>
        <v>5062.125139600048</v>
      </c>
    </row>
    <row r="22" spans="2:27">
      <c r="B22" s="25" t="s">
        <v>39</v>
      </c>
      <c r="C22" s="4">
        <v>4889.0479056700997</v>
      </c>
      <c r="D22" s="4">
        <v>0</v>
      </c>
      <c r="E22" s="4">
        <f t="shared" si="0"/>
        <v>4889.0479056700997</v>
      </c>
      <c r="F22" s="4">
        <v>3126.9523049609556</v>
      </c>
      <c r="G22" s="4">
        <v>0</v>
      </c>
      <c r="H22" s="4">
        <v>3126.9523049609556</v>
      </c>
      <c r="I22" s="4">
        <v>2000</v>
      </c>
      <c r="J22" s="4">
        <v>500</v>
      </c>
      <c r="K22" s="4">
        <v>2500</v>
      </c>
      <c r="L22" s="4">
        <v>6400</v>
      </c>
      <c r="M22" s="4">
        <v>500</v>
      </c>
      <c r="N22" s="4">
        <v>1500</v>
      </c>
      <c r="O22" s="4">
        <v>0</v>
      </c>
      <c r="P22" s="4">
        <v>0</v>
      </c>
      <c r="Q22" s="4">
        <v>0</v>
      </c>
      <c r="R22" s="4">
        <v>0</v>
      </c>
      <c r="S22" s="4">
        <v>0</v>
      </c>
      <c r="T22" s="4">
        <v>2000</v>
      </c>
      <c r="U22" s="4">
        <v>0</v>
      </c>
      <c r="V22" s="4">
        <v>0</v>
      </c>
      <c r="W22" s="4">
        <v>2000</v>
      </c>
      <c r="X22" s="4">
        <v>721.19974316313221</v>
      </c>
      <c r="Y22" s="4">
        <v>0</v>
      </c>
      <c r="Z22" s="4">
        <v>790.55723304968421</v>
      </c>
      <c r="AA22" s="13">
        <f t="shared" si="1"/>
        <v>1511.7569762128164</v>
      </c>
    </row>
    <row r="23" spans="2:27">
      <c r="B23" s="25" t="s">
        <v>38</v>
      </c>
      <c r="C23" s="16">
        <v>15479.338550570848</v>
      </c>
      <c r="D23" s="16">
        <v>0</v>
      </c>
      <c r="E23" s="16">
        <f t="shared" si="0"/>
        <v>15479.338550570848</v>
      </c>
      <c r="F23" s="16">
        <v>258.06584658903716</v>
      </c>
      <c r="G23" s="16">
        <v>0</v>
      </c>
      <c r="H23" s="16">
        <v>258.06584658903716</v>
      </c>
      <c r="I23" s="16">
        <v>250</v>
      </c>
      <c r="J23" s="16">
        <v>250</v>
      </c>
      <c r="K23" s="16">
        <v>500</v>
      </c>
      <c r="L23" s="16">
        <v>0</v>
      </c>
      <c r="M23" s="16">
        <v>750</v>
      </c>
      <c r="N23" s="16">
        <v>5500</v>
      </c>
      <c r="O23" s="16">
        <v>0</v>
      </c>
      <c r="P23" s="16">
        <v>0</v>
      </c>
      <c r="Q23" s="16">
        <v>0</v>
      </c>
      <c r="R23" s="16">
        <v>0</v>
      </c>
      <c r="S23" s="16">
        <v>0</v>
      </c>
      <c r="T23" s="16">
        <v>6250</v>
      </c>
      <c r="U23" s="16">
        <v>0</v>
      </c>
      <c r="V23" s="16">
        <v>0</v>
      </c>
      <c r="W23" s="16">
        <v>6250</v>
      </c>
      <c r="X23" s="16">
        <v>221.61268543666688</v>
      </c>
      <c r="Y23" s="16">
        <v>0</v>
      </c>
      <c r="Z23" s="16">
        <v>1589.0200384298653</v>
      </c>
      <c r="AA23" s="15">
        <f t="shared" si="1"/>
        <v>1810.6327238665322</v>
      </c>
    </row>
    <row r="24" spans="2:27">
      <c r="B24" s="25" t="s">
        <v>37</v>
      </c>
      <c r="C24" s="4">
        <v>41292.850429297716</v>
      </c>
      <c r="D24" s="4">
        <v>0</v>
      </c>
      <c r="E24" s="4">
        <f t="shared" si="0"/>
        <v>41292.850429297716</v>
      </c>
      <c r="F24" s="4">
        <v>27438.000000004773</v>
      </c>
      <c r="G24" s="4">
        <v>2814.0000000000155</v>
      </c>
      <c r="H24" s="4">
        <v>30252.000000004788</v>
      </c>
      <c r="I24" s="4">
        <v>3750</v>
      </c>
      <c r="J24" s="4">
        <v>1750</v>
      </c>
      <c r="K24" s="4">
        <v>5500</v>
      </c>
      <c r="L24" s="4">
        <v>0</v>
      </c>
      <c r="M24" s="4">
        <v>6000</v>
      </c>
      <c r="N24" s="4">
        <v>33500</v>
      </c>
      <c r="O24" s="4">
        <v>0</v>
      </c>
      <c r="P24" s="4">
        <v>2400</v>
      </c>
      <c r="Q24" s="4">
        <v>0</v>
      </c>
      <c r="R24" s="4">
        <v>0</v>
      </c>
      <c r="S24" s="4">
        <v>0</v>
      </c>
      <c r="T24" s="4">
        <v>39500</v>
      </c>
      <c r="U24" s="4">
        <v>2400</v>
      </c>
      <c r="V24" s="4">
        <v>0</v>
      </c>
      <c r="W24" s="4">
        <v>41900</v>
      </c>
      <c r="X24" s="4">
        <v>4835.6465266626919</v>
      </c>
      <c r="Y24" s="4">
        <v>15214.00000000143</v>
      </c>
      <c r="Z24" s="4">
        <v>4453.472412846555</v>
      </c>
      <c r="AA24" s="13">
        <f t="shared" si="1"/>
        <v>24503.118939510678</v>
      </c>
    </row>
    <row r="25" spans="2:27">
      <c r="B25" s="25" t="s">
        <v>36</v>
      </c>
      <c r="C25" s="16">
        <v>14959.122221876834</v>
      </c>
      <c r="D25" s="16">
        <v>0</v>
      </c>
      <c r="E25" s="16">
        <f t="shared" si="0"/>
        <v>14959.122221876834</v>
      </c>
      <c r="F25" s="16">
        <v>528.69153282623131</v>
      </c>
      <c r="G25" s="16">
        <v>0</v>
      </c>
      <c r="H25" s="16">
        <v>528.69153282623131</v>
      </c>
      <c r="I25" s="16">
        <v>500</v>
      </c>
      <c r="J25" s="16">
        <v>250</v>
      </c>
      <c r="K25" s="16">
        <v>750</v>
      </c>
      <c r="L25" s="16">
        <v>1600</v>
      </c>
      <c r="M25" s="16">
        <v>500</v>
      </c>
      <c r="N25" s="16">
        <v>2000</v>
      </c>
      <c r="O25" s="16">
        <v>0</v>
      </c>
      <c r="P25" s="16">
        <v>0</v>
      </c>
      <c r="Q25" s="16">
        <v>0</v>
      </c>
      <c r="R25" s="16">
        <v>0</v>
      </c>
      <c r="S25" s="16">
        <v>0</v>
      </c>
      <c r="T25" s="16">
        <v>2500</v>
      </c>
      <c r="U25" s="16">
        <v>0</v>
      </c>
      <c r="V25" s="16">
        <v>0</v>
      </c>
      <c r="W25" s="16">
        <v>2500</v>
      </c>
      <c r="X25" s="16">
        <v>448.7689606216847</v>
      </c>
      <c r="Y25" s="16">
        <v>0</v>
      </c>
      <c r="Z25" s="16">
        <v>1488.8827889102388</v>
      </c>
      <c r="AA25" s="15">
        <f t="shared" si="1"/>
        <v>1937.6517495319235</v>
      </c>
    </row>
    <row r="26" spans="2:27">
      <c r="B26" s="25" t="s">
        <v>35</v>
      </c>
      <c r="C26" s="4">
        <v>617.01334654908783</v>
      </c>
      <c r="D26" s="4">
        <v>0</v>
      </c>
      <c r="E26" s="4">
        <f t="shared" si="0"/>
        <v>617.01334654908783</v>
      </c>
      <c r="F26" s="4">
        <v>120.90897516995237</v>
      </c>
      <c r="G26" s="4">
        <v>0</v>
      </c>
      <c r="H26" s="4">
        <v>120.90897516995237</v>
      </c>
      <c r="I26" s="4">
        <v>0</v>
      </c>
      <c r="J26" s="4">
        <v>250</v>
      </c>
      <c r="K26" s="4">
        <v>250</v>
      </c>
      <c r="L26" s="4">
        <v>0</v>
      </c>
      <c r="M26" s="4">
        <v>0</v>
      </c>
      <c r="N26" s="4">
        <v>1000</v>
      </c>
      <c r="O26" s="4">
        <v>0</v>
      </c>
      <c r="P26" s="4">
        <v>0</v>
      </c>
      <c r="Q26" s="4">
        <v>0</v>
      </c>
      <c r="R26" s="4">
        <v>0</v>
      </c>
      <c r="S26" s="4">
        <v>0</v>
      </c>
      <c r="T26" s="4">
        <v>1000</v>
      </c>
      <c r="U26" s="4">
        <v>0</v>
      </c>
      <c r="V26" s="4">
        <v>0</v>
      </c>
      <c r="W26" s="4">
        <v>1000</v>
      </c>
      <c r="X26" s="4">
        <v>149.20323776967393</v>
      </c>
      <c r="Y26" s="4">
        <v>0</v>
      </c>
      <c r="Z26" s="4">
        <v>1375.5695855064507</v>
      </c>
      <c r="AA26" s="13">
        <f t="shared" si="1"/>
        <v>1524.7728232761247</v>
      </c>
    </row>
    <row r="27" spans="2:27">
      <c r="B27" s="25" t="s">
        <v>34</v>
      </c>
      <c r="C27" s="16">
        <v>13709.443467278812</v>
      </c>
      <c r="D27" s="16">
        <v>0</v>
      </c>
      <c r="E27" s="16">
        <f t="shared" si="0"/>
        <v>13709.443467278812</v>
      </c>
      <c r="F27" s="16">
        <v>425.33864452212816</v>
      </c>
      <c r="G27" s="16">
        <v>0</v>
      </c>
      <c r="H27" s="16">
        <v>425.33864452212816</v>
      </c>
      <c r="I27" s="16">
        <v>500</v>
      </c>
      <c r="J27" s="16">
        <v>250</v>
      </c>
      <c r="K27" s="16">
        <v>750</v>
      </c>
      <c r="L27" s="16">
        <v>0</v>
      </c>
      <c r="M27" s="16">
        <v>0</v>
      </c>
      <c r="N27" s="16">
        <v>1000</v>
      </c>
      <c r="O27" s="16">
        <v>0</v>
      </c>
      <c r="P27" s="16">
        <v>0</v>
      </c>
      <c r="Q27" s="16">
        <v>0</v>
      </c>
      <c r="R27" s="16">
        <v>0</v>
      </c>
      <c r="S27" s="16">
        <v>0</v>
      </c>
      <c r="T27" s="16">
        <v>1000</v>
      </c>
      <c r="U27" s="16">
        <v>0</v>
      </c>
      <c r="V27" s="16">
        <v>0</v>
      </c>
      <c r="W27" s="16">
        <v>1000</v>
      </c>
      <c r="X27" s="16">
        <v>1630.5115955011499</v>
      </c>
      <c r="Y27" s="16">
        <v>0</v>
      </c>
      <c r="Z27" s="16">
        <v>0</v>
      </c>
      <c r="AA27" s="15">
        <f t="shared" si="1"/>
        <v>1630.5115955011499</v>
      </c>
    </row>
    <row r="28" spans="2:27">
      <c r="B28" s="25" t="s">
        <v>32</v>
      </c>
      <c r="C28" s="4">
        <v>520.34745127222652</v>
      </c>
      <c r="D28" s="4">
        <v>0</v>
      </c>
      <c r="E28" s="4">
        <f t="shared" si="0"/>
        <v>520.34745127222652</v>
      </c>
      <c r="F28" s="4">
        <v>616.07833450950056</v>
      </c>
      <c r="G28" s="4">
        <v>0</v>
      </c>
      <c r="H28" s="4">
        <v>616.07833450950056</v>
      </c>
      <c r="I28" s="4">
        <v>0</v>
      </c>
      <c r="J28" s="4">
        <v>0</v>
      </c>
      <c r="K28" s="4">
        <v>0</v>
      </c>
      <c r="L28" s="4">
        <v>0</v>
      </c>
      <c r="M28" s="4">
        <v>0</v>
      </c>
      <c r="N28" s="4">
        <v>0</v>
      </c>
      <c r="O28" s="4">
        <v>0</v>
      </c>
      <c r="P28" s="4">
        <v>0</v>
      </c>
      <c r="Q28" s="4">
        <v>0</v>
      </c>
      <c r="R28" s="4">
        <v>0</v>
      </c>
      <c r="S28" s="4">
        <v>0</v>
      </c>
      <c r="T28" s="4">
        <v>0</v>
      </c>
      <c r="U28" s="4">
        <v>0</v>
      </c>
      <c r="V28" s="4">
        <v>0</v>
      </c>
      <c r="W28" s="4">
        <v>0</v>
      </c>
      <c r="X28" s="4">
        <v>338.81418909403493</v>
      </c>
      <c r="Y28" s="4">
        <v>3649.3473618936296</v>
      </c>
      <c r="Z28" s="4">
        <v>0</v>
      </c>
      <c r="AA28" s="13">
        <f t="shared" si="1"/>
        <v>3988.1615509876647</v>
      </c>
    </row>
    <row r="29" spans="2:27">
      <c r="B29" s="25" t="s">
        <v>31</v>
      </c>
      <c r="C29" s="16">
        <v>371.34888930209223</v>
      </c>
      <c r="D29" s="16">
        <v>0</v>
      </c>
      <c r="E29" s="16">
        <f t="shared" si="0"/>
        <v>371.34888930209223</v>
      </c>
      <c r="F29" s="16">
        <v>443.12767962409498</v>
      </c>
      <c r="G29" s="16">
        <v>0</v>
      </c>
      <c r="H29" s="16">
        <v>443.12767962409498</v>
      </c>
      <c r="I29" s="16">
        <v>0</v>
      </c>
      <c r="J29" s="16">
        <v>0</v>
      </c>
      <c r="K29" s="16">
        <v>0</v>
      </c>
      <c r="L29" s="16">
        <v>0</v>
      </c>
      <c r="M29" s="16">
        <v>0</v>
      </c>
      <c r="N29" s="16">
        <v>500</v>
      </c>
      <c r="O29" s="16">
        <v>0</v>
      </c>
      <c r="P29" s="16">
        <v>0</v>
      </c>
      <c r="Q29" s="16">
        <v>0</v>
      </c>
      <c r="R29" s="16">
        <v>0</v>
      </c>
      <c r="S29" s="16">
        <v>0</v>
      </c>
      <c r="T29" s="16">
        <v>500</v>
      </c>
      <c r="U29" s="16">
        <v>0</v>
      </c>
      <c r="V29" s="16">
        <v>0</v>
      </c>
      <c r="W29" s="16">
        <v>500</v>
      </c>
      <c r="X29" s="16">
        <v>0</v>
      </c>
      <c r="Y29" s="16">
        <v>1775.8585771715343</v>
      </c>
      <c r="Z29" s="16">
        <v>0</v>
      </c>
      <c r="AA29" s="15">
        <f t="shared" si="1"/>
        <v>1775.8585771715343</v>
      </c>
    </row>
    <row r="30" spans="2:27">
      <c r="B30" s="25" t="s">
        <v>33</v>
      </c>
      <c r="C30" s="4">
        <v>5164.7435671022822</v>
      </c>
      <c r="D30" s="4">
        <v>0</v>
      </c>
      <c r="E30" s="4">
        <f t="shared" si="0"/>
        <v>5164.7435671022822</v>
      </c>
      <c r="F30" s="4">
        <v>36.607619870078096</v>
      </c>
      <c r="G30" s="4">
        <v>0</v>
      </c>
      <c r="H30" s="4">
        <v>36.607619870078096</v>
      </c>
      <c r="I30" s="4">
        <v>0</v>
      </c>
      <c r="J30" s="4">
        <v>0</v>
      </c>
      <c r="K30" s="4">
        <v>0</v>
      </c>
      <c r="L30" s="4">
        <v>0</v>
      </c>
      <c r="M30" s="4">
        <v>500</v>
      </c>
      <c r="N30" s="4">
        <v>2000</v>
      </c>
      <c r="O30" s="4">
        <v>0</v>
      </c>
      <c r="P30" s="4">
        <v>0</v>
      </c>
      <c r="Q30" s="4">
        <v>0</v>
      </c>
      <c r="R30" s="4">
        <v>0</v>
      </c>
      <c r="S30" s="4">
        <v>0</v>
      </c>
      <c r="T30" s="4">
        <v>2500</v>
      </c>
      <c r="U30" s="4">
        <v>0</v>
      </c>
      <c r="V30" s="4">
        <v>0</v>
      </c>
      <c r="W30" s="4">
        <v>2500</v>
      </c>
      <c r="X30" s="4">
        <v>0</v>
      </c>
      <c r="Y30" s="4">
        <v>0</v>
      </c>
      <c r="Z30" s="4">
        <v>0</v>
      </c>
      <c r="AA30" s="13">
        <f t="shared" si="1"/>
        <v>0</v>
      </c>
    </row>
    <row r="31" spans="2:27">
      <c r="B31" s="25" t="s">
        <v>29</v>
      </c>
      <c r="C31" s="16">
        <v>14993.188742622709</v>
      </c>
      <c r="D31" s="16">
        <v>8923.2673267326736</v>
      </c>
      <c r="E31" s="16">
        <f t="shared" si="0"/>
        <v>23916.456069355383</v>
      </c>
      <c r="F31" s="16">
        <v>6173.0007209538298</v>
      </c>
      <c r="G31" s="16">
        <v>0</v>
      </c>
      <c r="H31" s="16">
        <v>6173.0007209538298</v>
      </c>
      <c r="I31" s="16">
        <v>500</v>
      </c>
      <c r="J31" s="16">
        <v>2500</v>
      </c>
      <c r="K31" s="16">
        <v>3000</v>
      </c>
      <c r="L31" s="16">
        <v>1600</v>
      </c>
      <c r="M31" s="16">
        <v>3500</v>
      </c>
      <c r="N31" s="16">
        <v>19000</v>
      </c>
      <c r="O31" s="16">
        <v>0</v>
      </c>
      <c r="P31" s="16">
        <v>800</v>
      </c>
      <c r="Q31" s="16">
        <v>0</v>
      </c>
      <c r="R31" s="16">
        <v>0</v>
      </c>
      <c r="S31" s="16">
        <v>0</v>
      </c>
      <c r="T31" s="16">
        <v>22500</v>
      </c>
      <c r="U31" s="16">
        <v>800</v>
      </c>
      <c r="V31" s="16">
        <v>0</v>
      </c>
      <c r="W31" s="16">
        <v>23300</v>
      </c>
      <c r="X31" s="16">
        <v>104.4347097158</v>
      </c>
      <c r="Y31" s="16">
        <v>0</v>
      </c>
      <c r="Z31" s="16">
        <v>0</v>
      </c>
      <c r="AA31" s="15">
        <f t="shared" si="1"/>
        <v>104.4347097158</v>
      </c>
    </row>
    <row r="32" spans="2:27">
      <c r="B32" s="25" t="s">
        <v>28</v>
      </c>
      <c r="C32" s="4">
        <v>13048.336625806833</v>
      </c>
      <c r="D32" s="4">
        <v>669.24504950495043</v>
      </c>
      <c r="E32" s="4">
        <f t="shared" si="0"/>
        <v>13717.581675311783</v>
      </c>
      <c r="F32" s="4">
        <v>480</v>
      </c>
      <c r="G32" s="4">
        <v>0</v>
      </c>
      <c r="H32" s="4">
        <v>480</v>
      </c>
      <c r="I32" s="4">
        <v>250</v>
      </c>
      <c r="J32" s="4">
        <v>0</v>
      </c>
      <c r="K32" s="4">
        <v>250</v>
      </c>
      <c r="L32" s="4">
        <v>0</v>
      </c>
      <c r="M32" s="4">
        <v>0</v>
      </c>
      <c r="N32" s="4">
        <v>500</v>
      </c>
      <c r="O32" s="4">
        <v>0</v>
      </c>
      <c r="P32" s="4">
        <v>0</v>
      </c>
      <c r="Q32" s="4">
        <v>0</v>
      </c>
      <c r="R32" s="4">
        <v>0</v>
      </c>
      <c r="S32" s="4">
        <v>0</v>
      </c>
      <c r="T32" s="4">
        <v>500</v>
      </c>
      <c r="U32" s="4">
        <v>0</v>
      </c>
      <c r="V32" s="4">
        <v>0</v>
      </c>
      <c r="W32" s="4">
        <v>500</v>
      </c>
      <c r="X32" s="4">
        <v>26346.000589944244</v>
      </c>
      <c r="Y32" s="4">
        <v>39763.999999993881</v>
      </c>
      <c r="Z32" s="4">
        <v>14409.00000000048</v>
      </c>
      <c r="AA32" s="13">
        <f t="shared" si="1"/>
        <v>80519.000589938601</v>
      </c>
    </row>
    <row r="33" spans="1:27">
      <c r="B33" s="25" t="s">
        <v>30</v>
      </c>
      <c r="C33" s="16">
        <v>62520.703296892105</v>
      </c>
      <c r="D33" s="16">
        <v>0</v>
      </c>
      <c r="E33" s="16">
        <f t="shared" si="0"/>
        <v>62520.703296892105</v>
      </c>
      <c r="F33" s="16">
        <v>3807.0000000000932</v>
      </c>
      <c r="G33" s="16">
        <v>0</v>
      </c>
      <c r="H33" s="16">
        <v>3807.0000000000932</v>
      </c>
      <c r="I33" s="16">
        <v>3750</v>
      </c>
      <c r="J33" s="16">
        <v>1000</v>
      </c>
      <c r="K33" s="16">
        <v>4750</v>
      </c>
      <c r="L33" s="16">
        <v>9600</v>
      </c>
      <c r="M33" s="16">
        <v>1000</v>
      </c>
      <c r="N33" s="16">
        <v>4000</v>
      </c>
      <c r="O33" s="16">
        <v>0</v>
      </c>
      <c r="P33" s="16">
        <v>0</v>
      </c>
      <c r="Q33" s="16">
        <v>0</v>
      </c>
      <c r="R33" s="16">
        <v>800</v>
      </c>
      <c r="S33" s="16">
        <v>0</v>
      </c>
      <c r="T33" s="16">
        <v>5000</v>
      </c>
      <c r="U33" s="16">
        <v>0</v>
      </c>
      <c r="V33" s="16">
        <v>800</v>
      </c>
      <c r="W33" s="16">
        <v>5800</v>
      </c>
      <c r="X33" s="16">
        <v>2078.7975631678783</v>
      </c>
      <c r="Y33" s="16">
        <v>0</v>
      </c>
      <c r="Z33" s="16">
        <v>3158.0000000001155</v>
      </c>
      <c r="AA33" s="15">
        <f t="shared" si="1"/>
        <v>5236.7975631679938</v>
      </c>
    </row>
    <row r="34" spans="1:27">
      <c r="B34" s="25" t="s">
        <v>27</v>
      </c>
      <c r="C34" s="4">
        <v>11474.345803896736</v>
      </c>
      <c r="D34" s="4">
        <v>0</v>
      </c>
      <c r="E34" s="4">
        <f t="shared" si="0"/>
        <v>11474.345803896736</v>
      </c>
      <c r="F34" s="4">
        <v>4241.9999999996953</v>
      </c>
      <c r="G34" s="4">
        <v>1301.9999999999814</v>
      </c>
      <c r="H34" s="4">
        <v>5543.9999999996762</v>
      </c>
      <c r="I34" s="4">
        <v>750</v>
      </c>
      <c r="J34" s="4">
        <v>250</v>
      </c>
      <c r="K34" s="4">
        <v>1000</v>
      </c>
      <c r="L34" s="4">
        <v>0</v>
      </c>
      <c r="M34" s="4">
        <v>750</v>
      </c>
      <c r="N34" s="4">
        <v>4000</v>
      </c>
      <c r="O34" s="4">
        <v>0</v>
      </c>
      <c r="P34" s="4">
        <v>0</v>
      </c>
      <c r="Q34" s="4">
        <v>0</v>
      </c>
      <c r="R34" s="4">
        <v>0</v>
      </c>
      <c r="S34" s="4">
        <v>0</v>
      </c>
      <c r="T34" s="4">
        <v>4750</v>
      </c>
      <c r="U34" s="4">
        <v>0</v>
      </c>
      <c r="V34" s="4">
        <v>0</v>
      </c>
      <c r="W34" s="4">
        <v>4750</v>
      </c>
      <c r="X34" s="4">
        <v>3560.6155558286609</v>
      </c>
      <c r="Y34" s="4">
        <v>2890.0000000000091</v>
      </c>
      <c r="Z34" s="4">
        <v>4786.000000000231</v>
      </c>
      <c r="AA34" s="13">
        <f t="shared" si="1"/>
        <v>11236.615555828901</v>
      </c>
    </row>
    <row r="35" spans="1:27">
      <c r="B35" s="25" t="s">
        <v>26</v>
      </c>
      <c r="C35" s="16">
        <v>4817.6853913969062</v>
      </c>
      <c r="D35" s="16">
        <v>0</v>
      </c>
      <c r="E35" s="16">
        <f t="shared" si="0"/>
        <v>4817.6853913969062</v>
      </c>
      <c r="F35" s="16">
        <v>5403.9999999998645</v>
      </c>
      <c r="G35" s="16">
        <v>0</v>
      </c>
      <c r="H35" s="16">
        <v>5403.9999999998645</v>
      </c>
      <c r="I35" s="16">
        <v>2750</v>
      </c>
      <c r="J35" s="16">
        <v>500</v>
      </c>
      <c r="K35" s="16">
        <v>3250</v>
      </c>
      <c r="L35" s="16">
        <v>4800</v>
      </c>
      <c r="M35" s="16">
        <v>500</v>
      </c>
      <c r="N35" s="16">
        <v>3000</v>
      </c>
      <c r="O35" s="16">
        <v>0</v>
      </c>
      <c r="P35" s="16">
        <v>0</v>
      </c>
      <c r="Q35" s="16">
        <v>0</v>
      </c>
      <c r="R35" s="16">
        <v>800</v>
      </c>
      <c r="S35" s="16">
        <v>0</v>
      </c>
      <c r="T35" s="16">
        <v>3500</v>
      </c>
      <c r="U35" s="16">
        <v>0</v>
      </c>
      <c r="V35" s="16">
        <v>800</v>
      </c>
      <c r="W35" s="16">
        <v>4300</v>
      </c>
      <c r="X35" s="16">
        <v>5331.5258907558282</v>
      </c>
      <c r="Y35" s="16">
        <v>7082.9999999994761</v>
      </c>
      <c r="Z35" s="16">
        <v>1278.0000000000241</v>
      </c>
      <c r="AA35" s="15">
        <f t="shared" si="1"/>
        <v>13692.525890755327</v>
      </c>
    </row>
    <row r="36" spans="1:27">
      <c r="B36" s="25" t="s">
        <v>25</v>
      </c>
      <c r="C36" s="4">
        <v>1429.4023385181372</v>
      </c>
      <c r="D36" s="4">
        <v>0</v>
      </c>
      <c r="E36" s="4">
        <f t="shared" si="0"/>
        <v>1429.4023385181372</v>
      </c>
      <c r="F36" s="4">
        <v>1235.0253954678312</v>
      </c>
      <c r="G36" s="4">
        <v>0</v>
      </c>
      <c r="H36" s="4">
        <v>1235.0253954678312</v>
      </c>
      <c r="I36" s="4">
        <v>250</v>
      </c>
      <c r="J36" s="4">
        <v>0</v>
      </c>
      <c r="K36" s="4">
        <v>250</v>
      </c>
      <c r="L36" s="4">
        <v>0</v>
      </c>
      <c r="M36" s="4">
        <v>500</v>
      </c>
      <c r="N36" s="4">
        <v>1500</v>
      </c>
      <c r="O36" s="4">
        <v>0</v>
      </c>
      <c r="P36" s="4">
        <v>0</v>
      </c>
      <c r="Q36" s="4">
        <v>0</v>
      </c>
      <c r="R36" s="4">
        <v>800</v>
      </c>
      <c r="S36" s="4">
        <v>0</v>
      </c>
      <c r="T36" s="4">
        <v>2000</v>
      </c>
      <c r="U36" s="4">
        <v>0</v>
      </c>
      <c r="V36" s="4">
        <v>800</v>
      </c>
      <c r="W36" s="4">
        <v>2800</v>
      </c>
      <c r="X36" s="4">
        <v>2668.6144272743368</v>
      </c>
      <c r="Y36" s="4">
        <v>871.15548099299076</v>
      </c>
      <c r="Z36" s="4">
        <v>811.63875926434253</v>
      </c>
      <c r="AA36" s="13">
        <f t="shared" si="1"/>
        <v>4351.4086675316703</v>
      </c>
    </row>
    <row r="37" spans="1:27">
      <c r="B37" s="25" t="s">
        <v>24</v>
      </c>
      <c r="C37" s="16">
        <v>35688.609721459849</v>
      </c>
      <c r="D37" s="16">
        <v>669.24504950495043</v>
      </c>
      <c r="E37" s="16">
        <f t="shared" si="0"/>
        <v>36357.854770964797</v>
      </c>
      <c r="F37" s="16">
        <v>1623.9999999999798</v>
      </c>
      <c r="G37" s="16">
        <v>0</v>
      </c>
      <c r="H37" s="16">
        <v>1623.9999999999798</v>
      </c>
      <c r="I37" s="16">
        <v>2250</v>
      </c>
      <c r="J37" s="16">
        <v>750</v>
      </c>
      <c r="K37" s="16">
        <v>3000</v>
      </c>
      <c r="L37" s="16">
        <v>6400</v>
      </c>
      <c r="M37" s="16">
        <v>0</v>
      </c>
      <c r="N37" s="16">
        <v>500</v>
      </c>
      <c r="O37" s="16">
        <v>0</v>
      </c>
      <c r="P37" s="16">
        <v>0</v>
      </c>
      <c r="Q37" s="16">
        <v>0</v>
      </c>
      <c r="R37" s="16">
        <v>0</v>
      </c>
      <c r="S37" s="16">
        <v>0</v>
      </c>
      <c r="T37" s="16">
        <v>500</v>
      </c>
      <c r="U37" s="16">
        <v>0</v>
      </c>
      <c r="V37" s="16">
        <v>0</v>
      </c>
      <c r="W37" s="16">
        <v>500</v>
      </c>
      <c r="X37" s="16">
        <v>8915.4873015355333</v>
      </c>
      <c r="Y37" s="16">
        <v>17692.630219589522</v>
      </c>
      <c r="Z37" s="16">
        <v>0</v>
      </c>
      <c r="AA37" s="15">
        <f t="shared" si="1"/>
        <v>26608.117521125056</v>
      </c>
    </row>
    <row r="38" spans="1:27">
      <c r="B38" s="25" t="s">
        <v>23</v>
      </c>
      <c r="C38" s="4">
        <v>471.76927572620514</v>
      </c>
      <c r="D38" s="4">
        <v>0</v>
      </c>
      <c r="E38" s="4">
        <f t="shared" si="0"/>
        <v>471.76927572620514</v>
      </c>
      <c r="F38" s="4">
        <v>1739.469660274593</v>
      </c>
      <c r="G38" s="4">
        <v>0</v>
      </c>
      <c r="H38" s="4">
        <v>1739.469660274593</v>
      </c>
      <c r="I38" s="4">
        <v>250</v>
      </c>
      <c r="J38" s="4">
        <v>0</v>
      </c>
      <c r="K38" s="4">
        <v>250</v>
      </c>
      <c r="L38" s="4">
        <v>2000</v>
      </c>
      <c r="M38" s="4">
        <v>0</v>
      </c>
      <c r="N38" s="4">
        <v>500</v>
      </c>
      <c r="O38" s="4">
        <v>0</v>
      </c>
      <c r="P38" s="4">
        <v>0</v>
      </c>
      <c r="Q38" s="4">
        <v>0</v>
      </c>
      <c r="R38" s="4">
        <v>0</v>
      </c>
      <c r="S38" s="4">
        <v>0</v>
      </c>
      <c r="T38" s="4">
        <v>500</v>
      </c>
      <c r="U38" s="4">
        <v>0</v>
      </c>
      <c r="V38" s="4">
        <v>0</v>
      </c>
      <c r="W38" s="4">
        <v>500</v>
      </c>
      <c r="X38" s="4">
        <v>1791.1996483626895</v>
      </c>
      <c r="Y38" s="4">
        <v>0</v>
      </c>
      <c r="Z38" s="4">
        <v>263.51907768322809</v>
      </c>
      <c r="AA38" s="13">
        <f t="shared" si="1"/>
        <v>2054.7187260459177</v>
      </c>
    </row>
    <row r="39" spans="1:27" ht="15.75" thickBot="1">
      <c r="B39" s="25" t="s">
        <v>22</v>
      </c>
      <c r="C39" s="16">
        <v>4696.6382270622671</v>
      </c>
      <c r="D39" s="16">
        <v>0</v>
      </c>
      <c r="E39" s="16">
        <f t="shared" si="0"/>
        <v>4696.6382270622671</v>
      </c>
      <c r="F39" s="16">
        <v>1003.9549609365815</v>
      </c>
      <c r="G39" s="16">
        <v>0</v>
      </c>
      <c r="H39" s="16">
        <v>1003.9549609365815</v>
      </c>
      <c r="I39" s="16">
        <v>750</v>
      </c>
      <c r="J39" s="16">
        <v>250</v>
      </c>
      <c r="K39" s="16">
        <v>1000</v>
      </c>
      <c r="L39" s="16">
        <v>3200</v>
      </c>
      <c r="M39" s="16">
        <v>0</v>
      </c>
      <c r="N39" s="16">
        <v>1000</v>
      </c>
      <c r="O39" s="16">
        <v>0</v>
      </c>
      <c r="P39" s="16">
        <v>0</v>
      </c>
      <c r="Q39" s="16">
        <v>0</v>
      </c>
      <c r="R39" s="16">
        <v>0</v>
      </c>
      <c r="S39" s="16">
        <v>0</v>
      </c>
      <c r="T39" s="16">
        <v>1000</v>
      </c>
      <c r="U39" s="16">
        <v>0</v>
      </c>
      <c r="V39" s="16">
        <v>0</v>
      </c>
      <c r="W39" s="16">
        <v>1000</v>
      </c>
      <c r="X39" s="16">
        <v>1031.9255551938652</v>
      </c>
      <c r="Y39" s="16">
        <v>0</v>
      </c>
      <c r="Z39" s="16">
        <v>255.61350535273124</v>
      </c>
      <c r="AA39" s="15">
        <f t="shared" si="1"/>
        <v>1287.5390605465964</v>
      </c>
    </row>
    <row r="40" spans="1:27" ht="15.75" thickBot="1">
      <c r="B40" s="59" t="s">
        <v>300</v>
      </c>
      <c r="C40" s="55">
        <f>SUM(C6:C39)</f>
        <v>709744.14137518499</v>
      </c>
      <c r="D40" s="36">
        <f t="shared" ref="D40:E40" si="2">SUM(D6:D39)</f>
        <v>103725.2475247525</v>
      </c>
      <c r="E40" s="36">
        <f t="shared" si="2"/>
        <v>813469.38889993774</v>
      </c>
      <c r="F40" s="36">
        <f>SUM(F6:F39)</f>
        <v>241630.95306780885</v>
      </c>
      <c r="G40" s="36">
        <f t="shared" ref="G40:AA40" si="3">SUM(G6:G39)</f>
        <v>14683.999999999996</v>
      </c>
      <c r="H40" s="36">
        <f t="shared" si="3"/>
        <v>256314.95306780882</v>
      </c>
      <c r="I40" s="36">
        <f t="shared" si="3"/>
        <v>49000</v>
      </c>
      <c r="J40" s="36">
        <f t="shared" si="3"/>
        <v>20750</v>
      </c>
      <c r="K40" s="36">
        <f t="shared" si="3"/>
        <v>69750</v>
      </c>
      <c r="L40" s="36">
        <f t="shared" si="3"/>
        <v>157200</v>
      </c>
      <c r="M40" s="36">
        <f t="shared" ref="M40:N40" si="4">SUM(M6:M39)</f>
        <v>37250</v>
      </c>
      <c r="N40" s="36">
        <f t="shared" si="4"/>
        <v>217000</v>
      </c>
      <c r="O40" s="36">
        <f t="shared" si="3"/>
        <v>0</v>
      </c>
      <c r="P40" s="36">
        <f t="shared" si="3"/>
        <v>9600</v>
      </c>
      <c r="Q40" s="36">
        <f t="shared" si="3"/>
        <v>0</v>
      </c>
      <c r="R40" s="36">
        <f t="shared" si="3"/>
        <v>4000</v>
      </c>
      <c r="S40" s="36">
        <f t="shared" si="3"/>
        <v>0</v>
      </c>
      <c r="T40" s="36">
        <f t="shared" si="3"/>
        <v>254250</v>
      </c>
      <c r="U40" s="36">
        <f t="shared" si="3"/>
        <v>9600</v>
      </c>
      <c r="V40" s="36">
        <f t="shared" si="3"/>
        <v>4000</v>
      </c>
      <c r="W40" s="36">
        <f t="shared" si="3"/>
        <v>267850</v>
      </c>
      <c r="X40" s="36">
        <f t="shared" si="3"/>
        <v>107776.32282395448</v>
      </c>
      <c r="Y40" s="36">
        <f t="shared" si="3"/>
        <v>172549.66984182457</v>
      </c>
      <c r="Z40" s="36">
        <f t="shared" si="3"/>
        <v>96243.455393905693</v>
      </c>
      <c r="AA40" s="37">
        <f t="shared" si="3"/>
        <v>376569.44805968483</v>
      </c>
    </row>
    <row r="41" spans="1:27" s="115" customFormat="1" ht="15.75" thickBot="1">
      <c r="B41" s="59" t="s">
        <v>61</v>
      </c>
      <c r="C41" s="193">
        <f>C30+C19</f>
        <v>83586.641596607209</v>
      </c>
      <c r="D41" s="191">
        <f t="shared" ref="D41:AA41" si="5">D30+D19</f>
        <v>40154.702970297032</v>
      </c>
      <c r="E41" s="191">
        <f t="shared" si="5"/>
        <v>123741.34456690424</v>
      </c>
      <c r="F41" s="191">
        <f t="shared" si="5"/>
        <v>6386.1164088510805</v>
      </c>
      <c r="G41" s="191">
        <f t="shared" si="5"/>
        <v>0</v>
      </c>
      <c r="H41" s="191">
        <f t="shared" si="5"/>
        <v>6386.1164088510805</v>
      </c>
      <c r="I41" s="191">
        <f t="shared" si="5"/>
        <v>2750</v>
      </c>
      <c r="J41" s="191">
        <f t="shared" si="5"/>
        <v>1750</v>
      </c>
      <c r="K41" s="191">
        <f t="shared" si="5"/>
        <v>4500</v>
      </c>
      <c r="L41" s="191">
        <f t="shared" si="5"/>
        <v>25600</v>
      </c>
      <c r="M41" s="191">
        <f t="shared" si="5"/>
        <v>4750</v>
      </c>
      <c r="N41" s="191">
        <f t="shared" si="5"/>
        <v>28000</v>
      </c>
      <c r="O41" s="191">
        <f t="shared" si="5"/>
        <v>0</v>
      </c>
      <c r="P41" s="191">
        <f t="shared" si="5"/>
        <v>800</v>
      </c>
      <c r="Q41" s="191">
        <f t="shared" si="5"/>
        <v>0</v>
      </c>
      <c r="R41" s="191">
        <f t="shared" si="5"/>
        <v>0</v>
      </c>
      <c r="S41" s="191">
        <f t="shared" si="5"/>
        <v>0</v>
      </c>
      <c r="T41" s="191">
        <f t="shared" si="5"/>
        <v>32750</v>
      </c>
      <c r="U41" s="191">
        <f t="shared" si="5"/>
        <v>800</v>
      </c>
      <c r="V41" s="191">
        <f t="shared" si="5"/>
        <v>0</v>
      </c>
      <c r="W41" s="191">
        <f t="shared" si="5"/>
        <v>33550</v>
      </c>
      <c r="X41" s="191">
        <f t="shared" si="5"/>
        <v>1234.612038761011</v>
      </c>
      <c r="Y41" s="191">
        <f t="shared" si="5"/>
        <v>5239.0000000000273</v>
      </c>
      <c r="Z41" s="191">
        <f t="shared" si="5"/>
        <v>5331.00000000004</v>
      </c>
      <c r="AA41" s="192">
        <f t="shared" si="5"/>
        <v>11804.612038761079</v>
      </c>
    </row>
    <row r="42" spans="1:27" s="115" customFormat="1">
      <c r="A42" s="176"/>
      <c r="B42" s="60" t="s">
        <v>107</v>
      </c>
      <c r="C42" s="33"/>
      <c r="D42" s="33"/>
      <c r="E42" s="33"/>
      <c r="F42" s="33">
        <v>15700</v>
      </c>
      <c r="G42" s="33">
        <v>36600</v>
      </c>
      <c r="H42" s="33">
        <v>52300</v>
      </c>
      <c r="I42" s="33"/>
      <c r="J42" s="33"/>
      <c r="K42" s="33"/>
      <c r="L42" s="33"/>
      <c r="M42" s="33"/>
      <c r="N42" s="33"/>
      <c r="O42" s="33"/>
      <c r="P42" s="33"/>
      <c r="Q42" s="33"/>
      <c r="R42" s="33"/>
      <c r="S42" s="33"/>
      <c r="T42" s="33"/>
      <c r="U42" s="33"/>
      <c r="V42" s="33"/>
      <c r="W42" s="33"/>
      <c r="X42" s="33"/>
      <c r="Y42" s="33"/>
      <c r="Z42" s="33"/>
      <c r="AA42" s="195"/>
    </row>
    <row r="43" spans="1:27" s="115" customFormat="1">
      <c r="A43" s="176"/>
      <c r="B43" s="60" t="s">
        <v>124</v>
      </c>
      <c r="C43" s="32"/>
      <c r="D43" s="32"/>
      <c r="E43" s="32"/>
      <c r="F43" s="32">
        <v>7500</v>
      </c>
      <c r="G43" s="32">
        <v>17600</v>
      </c>
      <c r="H43" s="32">
        <v>25100</v>
      </c>
      <c r="I43" s="32"/>
      <c r="J43" s="32"/>
      <c r="K43" s="32"/>
      <c r="L43" s="32"/>
      <c r="M43" s="32"/>
      <c r="N43" s="32"/>
      <c r="O43" s="32"/>
      <c r="P43" s="32"/>
      <c r="Q43" s="32"/>
      <c r="R43" s="32"/>
      <c r="S43" s="32"/>
      <c r="T43" s="32"/>
      <c r="U43" s="32"/>
      <c r="V43" s="32"/>
      <c r="W43" s="32"/>
      <c r="X43" s="32"/>
      <c r="Y43" s="32"/>
      <c r="Z43" s="32"/>
      <c r="AA43" s="13"/>
    </row>
    <row r="44" spans="1:27" s="115" customFormat="1">
      <c r="A44" s="176"/>
      <c r="B44" s="60" t="s">
        <v>126</v>
      </c>
      <c r="C44" s="33"/>
      <c r="D44" s="33"/>
      <c r="E44" s="33"/>
      <c r="F44" s="33">
        <v>8300</v>
      </c>
      <c r="G44" s="33">
        <v>19300</v>
      </c>
      <c r="H44" s="33">
        <v>27600</v>
      </c>
      <c r="I44" s="33"/>
      <c r="J44" s="33"/>
      <c r="K44" s="33"/>
      <c r="L44" s="33"/>
      <c r="M44" s="33"/>
      <c r="N44" s="33"/>
      <c r="O44" s="33"/>
      <c r="P44" s="33"/>
      <c r="Q44" s="33"/>
      <c r="R44" s="33"/>
      <c r="S44" s="33"/>
      <c r="T44" s="33"/>
      <c r="U44" s="33"/>
      <c r="V44" s="33"/>
      <c r="W44" s="33"/>
      <c r="X44" s="33"/>
      <c r="Y44" s="33"/>
      <c r="Z44" s="33"/>
      <c r="AA44" s="15"/>
    </row>
    <row r="45" spans="1:27" s="115" customFormat="1">
      <c r="A45" s="176"/>
      <c r="B45" s="60" t="s">
        <v>180</v>
      </c>
      <c r="C45" s="32"/>
      <c r="D45" s="32"/>
      <c r="E45" s="32"/>
      <c r="F45" s="32">
        <v>800</v>
      </c>
      <c r="G45" s="32">
        <v>1900</v>
      </c>
      <c r="H45" s="32">
        <v>2700</v>
      </c>
      <c r="I45" s="32"/>
      <c r="J45" s="32"/>
      <c r="K45" s="32"/>
      <c r="L45" s="32"/>
      <c r="M45" s="32"/>
      <c r="N45" s="32"/>
      <c r="O45" s="32"/>
      <c r="P45" s="32"/>
      <c r="Q45" s="32"/>
      <c r="R45" s="32"/>
      <c r="S45" s="32"/>
      <c r="T45" s="32"/>
      <c r="U45" s="32"/>
      <c r="V45" s="32"/>
      <c r="W45" s="32"/>
      <c r="X45" s="32"/>
      <c r="Y45" s="32"/>
      <c r="Z45" s="32"/>
      <c r="AA45" s="13"/>
    </row>
    <row r="46" spans="1:27" s="115" customFormat="1" ht="15.75" thickBot="1">
      <c r="A46" s="176"/>
      <c r="B46" s="60" t="s">
        <v>146</v>
      </c>
      <c r="C46" s="33"/>
      <c r="D46" s="33"/>
      <c r="E46" s="33"/>
      <c r="F46" s="33">
        <v>2600</v>
      </c>
      <c r="G46" s="33">
        <v>6100</v>
      </c>
      <c r="H46" s="33">
        <v>8700</v>
      </c>
      <c r="I46" s="33"/>
      <c r="J46" s="33"/>
      <c r="K46" s="33"/>
      <c r="L46" s="33"/>
      <c r="M46" s="33"/>
      <c r="N46" s="33"/>
      <c r="O46" s="33"/>
      <c r="P46" s="33"/>
      <c r="Q46" s="33"/>
      <c r="R46" s="33"/>
      <c r="S46" s="33"/>
      <c r="T46" s="33"/>
      <c r="U46" s="33"/>
      <c r="V46" s="33"/>
      <c r="W46" s="33"/>
      <c r="X46" s="33"/>
      <c r="Y46" s="33"/>
      <c r="Z46" s="33"/>
      <c r="AA46" s="15"/>
    </row>
    <row r="47" spans="1:27" s="115" customFormat="1" ht="15.75" thickBot="1">
      <c r="A47" s="176"/>
      <c r="B47" s="59" t="s">
        <v>133</v>
      </c>
      <c r="C47" s="55"/>
      <c r="D47" s="36"/>
      <c r="E47" s="36"/>
      <c r="F47" s="36">
        <f>SUM(F42:F46)</f>
        <v>34900</v>
      </c>
      <c r="G47" s="36">
        <f t="shared" ref="G47:H47" si="6">SUM(G42:G46)</f>
        <v>81500</v>
      </c>
      <c r="H47" s="36">
        <f t="shared" si="6"/>
        <v>116400</v>
      </c>
      <c r="I47" s="36"/>
      <c r="J47" s="36"/>
      <c r="K47" s="36"/>
      <c r="L47" s="36"/>
      <c r="M47" s="36"/>
      <c r="N47" s="36"/>
      <c r="O47" s="36"/>
      <c r="P47" s="36"/>
      <c r="Q47" s="36"/>
      <c r="R47" s="36"/>
      <c r="S47" s="36"/>
      <c r="T47" s="36"/>
      <c r="U47" s="36"/>
      <c r="V47" s="36"/>
      <c r="W47" s="36"/>
      <c r="X47" s="36"/>
      <c r="Y47" s="36"/>
      <c r="Z47" s="36"/>
      <c r="AA47" s="37"/>
    </row>
  </sheetData>
  <mergeCells count="3">
    <mergeCell ref="M4:N4"/>
    <mergeCell ref="C2:AA2"/>
    <mergeCell ref="C3:AA3"/>
  </mergeCells>
  <hyperlinks>
    <hyperlink ref="R1" location="ReadMe!A1" display="go back to ReadMe"/>
  </hyperlinks>
  <printOptions horizontalCentered="1"/>
  <pageMargins left="0.23622047244094491" right="0.23622047244094491" top="0.74803149606299213" bottom="0.74803149606299213" header="0.31496062992125984" footer="0.31496062992125984"/>
  <pageSetup paperSize="9" scale="69" orientation="landscape" r:id="rId1"/>
  <headerFooter>
    <oddHeader>&amp;C&amp;A</oddHeader>
    <oddFooter>&amp;C&amp;Z&amp;F</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7"/>
  <sheetViews>
    <sheetView workbookViewId="0">
      <selection activeCell="J42" sqref="J42"/>
    </sheetView>
  </sheetViews>
  <sheetFormatPr baseColWidth="10" defaultColWidth="9.140625" defaultRowHeight="15"/>
  <cols>
    <col min="1" max="1" width="2.7109375" customWidth="1"/>
    <col min="2" max="2" width="9.140625" style="1"/>
    <col min="4" max="5" width="9.140625" style="109"/>
    <col min="8" max="8" width="9.140625" customWidth="1"/>
    <col min="11" max="11" width="9.140625" customWidth="1"/>
    <col min="20" max="23" width="9.140625" customWidth="1"/>
  </cols>
  <sheetData>
    <row r="1" spans="1:27" ht="19.5" thickBot="1">
      <c r="A1" s="120" t="s">
        <v>302</v>
      </c>
      <c r="H1" s="122" t="s">
        <v>316</v>
      </c>
      <c r="R1" s="142" t="s">
        <v>370</v>
      </c>
    </row>
    <row r="2" spans="1:27" s="2" customFormat="1" ht="15.75" customHeight="1" thickBot="1">
      <c r="B2" s="30" t="s">
        <v>59</v>
      </c>
      <c r="C2" s="205">
        <v>2050</v>
      </c>
      <c r="D2" s="206"/>
      <c r="E2" s="206"/>
      <c r="F2" s="206"/>
      <c r="G2" s="206"/>
      <c r="H2" s="206"/>
      <c r="I2" s="206"/>
      <c r="J2" s="206"/>
      <c r="K2" s="206"/>
      <c r="L2" s="206"/>
      <c r="M2" s="206"/>
      <c r="N2" s="206"/>
      <c r="O2" s="206"/>
      <c r="P2" s="206"/>
      <c r="Q2" s="206"/>
      <c r="R2" s="206"/>
      <c r="S2" s="206"/>
      <c r="T2" s="206"/>
      <c r="U2" s="206"/>
      <c r="V2" s="206"/>
      <c r="W2" s="206"/>
      <c r="X2" s="206"/>
      <c r="Y2" s="206"/>
      <c r="Z2" s="206"/>
      <c r="AA2" s="207"/>
    </row>
    <row r="3" spans="1:27" s="2" customFormat="1" ht="15.75" customHeight="1" thickBot="1">
      <c r="B3" s="58" t="s">
        <v>60</v>
      </c>
      <c r="C3" s="208" t="s">
        <v>5</v>
      </c>
      <c r="D3" s="209"/>
      <c r="E3" s="209"/>
      <c r="F3" s="209"/>
      <c r="G3" s="209"/>
      <c r="H3" s="209"/>
      <c r="I3" s="209"/>
      <c r="J3" s="209"/>
      <c r="K3" s="209"/>
      <c r="L3" s="209"/>
      <c r="M3" s="209"/>
      <c r="N3" s="209"/>
      <c r="O3" s="209"/>
      <c r="P3" s="209"/>
      <c r="Q3" s="209"/>
      <c r="R3" s="209"/>
      <c r="S3" s="209"/>
      <c r="T3" s="209"/>
      <c r="U3" s="209"/>
      <c r="V3" s="209"/>
      <c r="W3" s="209"/>
      <c r="X3" s="209"/>
      <c r="Y3" s="209"/>
      <c r="Z3" s="209"/>
      <c r="AA3" s="210"/>
    </row>
    <row r="4" spans="1:27" s="50" customFormat="1" ht="34.5" thickBot="1">
      <c r="B4" s="23" t="s">
        <v>149</v>
      </c>
      <c r="C4" s="47" t="s">
        <v>14</v>
      </c>
      <c r="D4" s="67" t="s">
        <v>296</v>
      </c>
      <c r="E4" s="67" t="s">
        <v>295</v>
      </c>
      <c r="F4" s="47" t="s">
        <v>160</v>
      </c>
      <c r="G4" s="47" t="s">
        <v>161</v>
      </c>
      <c r="H4" s="47" t="s">
        <v>162</v>
      </c>
      <c r="I4" s="47" t="s">
        <v>163</v>
      </c>
      <c r="J4" s="47" t="s">
        <v>164</v>
      </c>
      <c r="K4" s="47" t="s">
        <v>184</v>
      </c>
      <c r="L4" s="47" t="s">
        <v>16</v>
      </c>
      <c r="M4" s="211" t="s">
        <v>166</v>
      </c>
      <c r="N4" s="211"/>
      <c r="O4" s="47" t="s">
        <v>167</v>
      </c>
      <c r="P4" s="47" t="s">
        <v>168</v>
      </c>
      <c r="Q4" s="47" t="s">
        <v>169</v>
      </c>
      <c r="R4" s="47" t="s">
        <v>170</v>
      </c>
      <c r="S4" s="47" t="s">
        <v>171</v>
      </c>
      <c r="T4" s="47" t="s">
        <v>181</v>
      </c>
      <c r="U4" s="47" t="s">
        <v>182</v>
      </c>
      <c r="V4" s="47" t="s">
        <v>183</v>
      </c>
      <c r="W4" s="47" t="s">
        <v>175</v>
      </c>
      <c r="X4" s="47" t="s">
        <v>176</v>
      </c>
      <c r="Y4" s="47" t="s">
        <v>177</v>
      </c>
      <c r="Z4" s="47" t="s">
        <v>19</v>
      </c>
      <c r="AA4" s="48" t="s">
        <v>178</v>
      </c>
    </row>
    <row r="5" spans="1:27" ht="15.75" thickBot="1">
      <c r="B5" s="24" t="s">
        <v>57</v>
      </c>
      <c r="C5" s="18" t="s">
        <v>3</v>
      </c>
      <c r="D5" s="18" t="s">
        <v>3</v>
      </c>
      <c r="E5" s="18" t="s">
        <v>3</v>
      </c>
      <c r="F5" s="18" t="s">
        <v>3</v>
      </c>
      <c r="G5" s="18" t="s">
        <v>3</v>
      </c>
      <c r="H5" s="18" t="s">
        <v>3</v>
      </c>
      <c r="I5" s="18" t="s">
        <v>3</v>
      </c>
      <c r="J5" s="18" t="s">
        <v>3</v>
      </c>
      <c r="K5" s="18" t="s">
        <v>3</v>
      </c>
      <c r="L5" s="18" t="s">
        <v>3</v>
      </c>
      <c r="M5" s="18" t="s">
        <v>3</v>
      </c>
      <c r="N5" s="18" t="s">
        <v>3</v>
      </c>
      <c r="O5" s="18" t="s">
        <v>3</v>
      </c>
      <c r="P5" s="18" t="s">
        <v>3</v>
      </c>
      <c r="Q5" s="18" t="s">
        <v>3</v>
      </c>
      <c r="R5" s="18" t="s">
        <v>3</v>
      </c>
      <c r="S5" s="18" t="s">
        <v>3</v>
      </c>
      <c r="T5" s="18" t="s">
        <v>3</v>
      </c>
      <c r="U5" s="18" t="s">
        <v>3</v>
      </c>
      <c r="V5" s="18" t="s">
        <v>3</v>
      </c>
      <c r="W5" s="18" t="s">
        <v>3</v>
      </c>
      <c r="X5" s="18" t="s">
        <v>3</v>
      </c>
      <c r="Y5" s="18" t="s">
        <v>3</v>
      </c>
      <c r="Z5" s="18" t="s">
        <v>3</v>
      </c>
      <c r="AA5" s="17" t="s">
        <v>3</v>
      </c>
    </row>
    <row r="6" spans="1:27">
      <c r="B6" s="25" t="s">
        <v>56</v>
      </c>
      <c r="C6" s="4">
        <v>2432.6999999999998</v>
      </c>
      <c r="D6" s="4">
        <v>0</v>
      </c>
      <c r="E6" s="4">
        <f>SUM(C6:D6)</f>
        <v>2432.6999999999998</v>
      </c>
      <c r="F6" s="4">
        <v>1180.846011662936</v>
      </c>
      <c r="G6" s="4">
        <v>0</v>
      </c>
      <c r="H6" s="4">
        <v>1180.846011662936</v>
      </c>
      <c r="I6" s="4">
        <v>0</v>
      </c>
      <c r="J6" s="4">
        <v>0</v>
      </c>
      <c r="K6" s="4">
        <v>0</v>
      </c>
      <c r="L6" s="4">
        <v>0</v>
      </c>
      <c r="M6" s="4">
        <v>0</v>
      </c>
      <c r="N6" s="4">
        <v>0</v>
      </c>
      <c r="O6" s="4">
        <v>0</v>
      </c>
      <c r="P6" s="4">
        <v>0</v>
      </c>
      <c r="Q6" s="4">
        <v>0</v>
      </c>
      <c r="R6" s="4">
        <v>0</v>
      </c>
      <c r="S6" s="4">
        <v>0</v>
      </c>
      <c r="T6" s="4">
        <v>0</v>
      </c>
      <c r="U6" s="4">
        <v>0</v>
      </c>
      <c r="V6" s="4">
        <v>0</v>
      </c>
      <c r="W6" s="4">
        <v>0</v>
      </c>
      <c r="X6" s="4">
        <v>1384.4904441500594</v>
      </c>
      <c r="Y6" s="4">
        <v>2982.7943690662391</v>
      </c>
      <c r="Z6" s="4">
        <v>0</v>
      </c>
      <c r="AA6" s="13">
        <f>X6+Y6+Z6</f>
        <v>4367.2848132162981</v>
      </c>
    </row>
    <row r="7" spans="1:27">
      <c r="B7" s="25" t="s">
        <v>54</v>
      </c>
      <c r="C7" s="16">
        <v>6879.9</v>
      </c>
      <c r="D7" s="16">
        <v>0</v>
      </c>
      <c r="E7" s="16">
        <f t="shared" ref="E7:E39" si="0">SUM(C7:D7)</f>
        <v>6879.9</v>
      </c>
      <c r="F7" s="16">
        <v>12089.693407588449</v>
      </c>
      <c r="G7" s="16">
        <v>0</v>
      </c>
      <c r="H7" s="16">
        <v>12089.693407588449</v>
      </c>
      <c r="I7" s="16">
        <v>1250</v>
      </c>
      <c r="J7" s="16">
        <v>2250</v>
      </c>
      <c r="K7" s="16">
        <v>3500</v>
      </c>
      <c r="L7" s="16">
        <v>0</v>
      </c>
      <c r="M7" s="16">
        <v>1500</v>
      </c>
      <c r="N7" s="16">
        <v>0</v>
      </c>
      <c r="O7" s="16">
        <v>0</v>
      </c>
      <c r="P7" s="16">
        <v>0</v>
      </c>
      <c r="Q7" s="16">
        <v>0</v>
      </c>
      <c r="R7" s="16">
        <v>0</v>
      </c>
      <c r="S7" s="16">
        <v>0</v>
      </c>
      <c r="T7" s="16">
        <v>1500</v>
      </c>
      <c r="U7" s="16">
        <v>0</v>
      </c>
      <c r="V7" s="16">
        <v>0</v>
      </c>
      <c r="W7" s="16">
        <v>1500</v>
      </c>
      <c r="X7" s="16">
        <v>7401.1558551976614</v>
      </c>
      <c r="Y7" s="16">
        <v>5675.9999999995316</v>
      </c>
      <c r="Z7" s="16">
        <v>10732.999999999021</v>
      </c>
      <c r="AA7" s="15">
        <f t="shared" ref="AA7:AA39" si="1">X7+Y7+Z7</f>
        <v>23810.155855196215</v>
      </c>
    </row>
    <row r="8" spans="1:27">
      <c r="B8" s="25" t="s">
        <v>53</v>
      </c>
      <c r="C8" s="4">
        <v>2599.3000000000002</v>
      </c>
      <c r="D8" s="4">
        <v>0</v>
      </c>
      <c r="E8" s="4">
        <f t="shared" si="0"/>
        <v>2599.3000000000002</v>
      </c>
      <c r="F8" s="4">
        <v>1290.8996591682148</v>
      </c>
      <c r="G8" s="4">
        <v>0</v>
      </c>
      <c r="H8" s="4">
        <v>1290.8996591682148</v>
      </c>
      <c r="I8" s="4">
        <v>250</v>
      </c>
      <c r="J8" s="4">
        <v>0</v>
      </c>
      <c r="K8" s="4">
        <v>250</v>
      </c>
      <c r="L8" s="4">
        <v>0</v>
      </c>
      <c r="M8" s="4">
        <v>0</v>
      </c>
      <c r="N8" s="4">
        <v>0</v>
      </c>
      <c r="O8" s="4">
        <v>0</v>
      </c>
      <c r="P8" s="4">
        <v>0</v>
      </c>
      <c r="Q8" s="4">
        <v>0</v>
      </c>
      <c r="R8" s="4">
        <v>0</v>
      </c>
      <c r="S8" s="4">
        <v>0</v>
      </c>
      <c r="T8" s="4">
        <v>0</v>
      </c>
      <c r="U8" s="4">
        <v>0</v>
      </c>
      <c r="V8" s="4">
        <v>0</v>
      </c>
      <c r="W8" s="4">
        <v>0</v>
      </c>
      <c r="X8" s="4">
        <v>2837.4147769397923</v>
      </c>
      <c r="Y8" s="4">
        <v>1906.4961468362758</v>
      </c>
      <c r="Z8" s="4">
        <v>695.6903650837221</v>
      </c>
      <c r="AA8" s="13">
        <f t="shared" si="1"/>
        <v>5439.6012888597897</v>
      </c>
    </row>
    <row r="9" spans="1:27">
      <c r="B9" s="25" t="s">
        <v>52</v>
      </c>
      <c r="C9" s="16">
        <v>10902.949999999999</v>
      </c>
      <c r="D9" s="16">
        <v>3000</v>
      </c>
      <c r="E9" s="16">
        <f t="shared" si="0"/>
        <v>13902.949999999999</v>
      </c>
      <c r="F9" s="16">
        <v>24086.642360593163</v>
      </c>
      <c r="G9" s="16">
        <v>0</v>
      </c>
      <c r="H9" s="16">
        <v>24086.642360593163</v>
      </c>
      <c r="I9" s="16">
        <v>500</v>
      </c>
      <c r="J9" s="16">
        <v>4250</v>
      </c>
      <c r="K9" s="16">
        <v>4750</v>
      </c>
      <c r="L9" s="16">
        <v>0</v>
      </c>
      <c r="M9" s="16">
        <v>2500</v>
      </c>
      <c r="N9" s="16">
        <v>0</v>
      </c>
      <c r="O9" s="16">
        <v>0</v>
      </c>
      <c r="P9" s="16">
        <v>0</v>
      </c>
      <c r="Q9" s="16">
        <v>0</v>
      </c>
      <c r="R9" s="16">
        <v>0</v>
      </c>
      <c r="S9" s="16">
        <v>0</v>
      </c>
      <c r="T9" s="16">
        <v>2500</v>
      </c>
      <c r="U9" s="16">
        <v>0</v>
      </c>
      <c r="V9" s="16">
        <v>0</v>
      </c>
      <c r="W9" s="16">
        <v>2500</v>
      </c>
      <c r="X9" s="16">
        <v>331.97217379814975</v>
      </c>
      <c r="Y9" s="16">
        <v>0</v>
      </c>
      <c r="Z9" s="16">
        <v>2308</v>
      </c>
      <c r="AA9" s="15">
        <f t="shared" si="1"/>
        <v>2639.9721737981499</v>
      </c>
    </row>
    <row r="10" spans="1:27">
      <c r="B10" s="25" t="s">
        <v>51</v>
      </c>
      <c r="C10" s="4">
        <v>4403</v>
      </c>
      <c r="D10" s="4">
        <v>0</v>
      </c>
      <c r="E10" s="4">
        <f t="shared" si="0"/>
        <v>4403</v>
      </c>
      <c r="F10" s="4">
        <v>5394.5825951431852</v>
      </c>
      <c r="G10" s="4">
        <v>0</v>
      </c>
      <c r="H10" s="4">
        <v>5394.5825951431852</v>
      </c>
      <c r="I10" s="4">
        <v>1500</v>
      </c>
      <c r="J10" s="4">
        <v>3250</v>
      </c>
      <c r="K10" s="4">
        <v>4750</v>
      </c>
      <c r="L10" s="4">
        <v>0</v>
      </c>
      <c r="M10" s="4">
        <v>0</v>
      </c>
      <c r="N10" s="4">
        <v>0</v>
      </c>
      <c r="O10" s="4">
        <v>0</v>
      </c>
      <c r="P10" s="4">
        <v>0</v>
      </c>
      <c r="Q10" s="4">
        <v>0</v>
      </c>
      <c r="R10" s="4">
        <v>0</v>
      </c>
      <c r="S10" s="4">
        <v>0</v>
      </c>
      <c r="T10" s="4">
        <v>0</v>
      </c>
      <c r="U10" s="4">
        <v>0</v>
      </c>
      <c r="V10" s="4">
        <v>0</v>
      </c>
      <c r="W10" s="4">
        <v>0</v>
      </c>
      <c r="X10" s="4">
        <v>2042.2350702356168</v>
      </c>
      <c r="Y10" s="4">
        <v>8474.8827621125729</v>
      </c>
      <c r="Z10" s="4">
        <v>1481.5042547351084</v>
      </c>
      <c r="AA10" s="13">
        <f t="shared" si="1"/>
        <v>11998.622087083297</v>
      </c>
    </row>
    <row r="11" spans="1:27">
      <c r="B11" s="25" t="s">
        <v>50</v>
      </c>
      <c r="C11" s="16">
        <v>1382</v>
      </c>
      <c r="D11" s="16">
        <v>0</v>
      </c>
      <c r="E11" s="16">
        <f t="shared" si="0"/>
        <v>1382</v>
      </c>
      <c r="F11" s="16">
        <v>15000</v>
      </c>
      <c r="G11" s="16">
        <v>0</v>
      </c>
      <c r="H11" s="16">
        <v>15000</v>
      </c>
      <c r="I11" s="16">
        <v>250</v>
      </c>
      <c r="J11" s="16">
        <v>1000</v>
      </c>
      <c r="K11" s="16">
        <v>1250</v>
      </c>
      <c r="L11" s="16">
        <v>0</v>
      </c>
      <c r="M11" s="16">
        <v>2000</v>
      </c>
      <c r="N11" s="16">
        <v>0</v>
      </c>
      <c r="O11" s="16">
        <v>0</v>
      </c>
      <c r="P11" s="16">
        <v>0</v>
      </c>
      <c r="Q11" s="16">
        <v>0</v>
      </c>
      <c r="R11" s="16">
        <v>0</v>
      </c>
      <c r="S11" s="16">
        <v>0</v>
      </c>
      <c r="T11" s="16">
        <v>2000</v>
      </c>
      <c r="U11" s="16">
        <v>0</v>
      </c>
      <c r="V11" s="16">
        <v>0</v>
      </c>
      <c r="W11" s="16">
        <v>2000</v>
      </c>
      <c r="X11" s="16">
        <v>4122.701247107103</v>
      </c>
      <c r="Y11" s="16">
        <v>8129.9999999984302</v>
      </c>
      <c r="Z11" s="16">
        <v>5443</v>
      </c>
      <c r="AA11" s="15">
        <f t="shared" si="1"/>
        <v>17695.701247105535</v>
      </c>
    </row>
    <row r="12" spans="1:27">
      <c r="B12" s="25" t="s">
        <v>49</v>
      </c>
      <c r="C12" s="4">
        <v>10234</v>
      </c>
      <c r="D12" s="4">
        <v>0</v>
      </c>
      <c r="E12" s="4">
        <f t="shared" si="0"/>
        <v>10234</v>
      </c>
      <c r="F12" s="4">
        <v>13048.000000000644</v>
      </c>
      <c r="G12" s="4">
        <v>0</v>
      </c>
      <c r="H12" s="4">
        <v>13048.000000000644</v>
      </c>
      <c r="I12" s="4">
        <v>1250</v>
      </c>
      <c r="J12" s="4">
        <v>3750</v>
      </c>
      <c r="K12" s="4">
        <v>5000</v>
      </c>
      <c r="L12" s="4">
        <v>0</v>
      </c>
      <c r="M12" s="4">
        <v>1750</v>
      </c>
      <c r="N12" s="4">
        <v>0</v>
      </c>
      <c r="O12" s="4">
        <v>0</v>
      </c>
      <c r="P12" s="4">
        <v>0</v>
      </c>
      <c r="Q12" s="4">
        <v>0</v>
      </c>
      <c r="R12" s="4">
        <v>0</v>
      </c>
      <c r="S12" s="4">
        <v>0</v>
      </c>
      <c r="T12" s="4">
        <v>1750</v>
      </c>
      <c r="U12" s="4">
        <v>0</v>
      </c>
      <c r="V12" s="4">
        <v>0</v>
      </c>
      <c r="W12" s="4">
        <v>1750</v>
      </c>
      <c r="X12" s="4">
        <v>454.84639333977361</v>
      </c>
      <c r="Y12" s="4">
        <v>819.00000000000182</v>
      </c>
      <c r="Z12" s="4">
        <v>1787.0000000000146</v>
      </c>
      <c r="AA12" s="13">
        <f t="shared" si="1"/>
        <v>3060.8463933397898</v>
      </c>
    </row>
    <row r="13" spans="1:27">
      <c r="B13" s="25" t="s">
        <v>48</v>
      </c>
      <c r="C13" s="16">
        <v>98326</v>
      </c>
      <c r="D13" s="16">
        <v>27200</v>
      </c>
      <c r="E13" s="16">
        <f t="shared" si="0"/>
        <v>125526</v>
      </c>
      <c r="F13" s="16">
        <v>98599.37577783977</v>
      </c>
      <c r="G13" s="16">
        <v>0</v>
      </c>
      <c r="H13" s="16">
        <v>98599.37577783977</v>
      </c>
      <c r="I13" s="16">
        <v>7250</v>
      </c>
      <c r="J13" s="16">
        <v>20500</v>
      </c>
      <c r="K13" s="16">
        <v>27750</v>
      </c>
      <c r="L13" s="16">
        <v>0</v>
      </c>
      <c r="M13" s="16">
        <v>13000</v>
      </c>
      <c r="N13" s="16">
        <v>0</v>
      </c>
      <c r="O13" s="16">
        <v>0</v>
      </c>
      <c r="P13" s="16">
        <v>0</v>
      </c>
      <c r="Q13" s="16">
        <v>0</v>
      </c>
      <c r="R13" s="16">
        <v>0</v>
      </c>
      <c r="S13" s="16">
        <v>0</v>
      </c>
      <c r="T13" s="16">
        <v>13000</v>
      </c>
      <c r="U13" s="16">
        <v>0</v>
      </c>
      <c r="V13" s="16">
        <v>0</v>
      </c>
      <c r="W13" s="16">
        <v>13000</v>
      </c>
      <c r="X13" s="16">
        <v>4233.0193960942561</v>
      </c>
      <c r="Y13" s="16">
        <v>0</v>
      </c>
      <c r="Z13" s="16">
        <v>12798.999999999069</v>
      </c>
      <c r="AA13" s="15">
        <f t="shared" si="1"/>
        <v>17032.019396093325</v>
      </c>
    </row>
    <row r="14" spans="1:27">
      <c r="B14" s="25" t="s">
        <v>47</v>
      </c>
      <c r="C14" s="4">
        <v>18707.649999999998</v>
      </c>
      <c r="D14" s="4">
        <v>25600.000000000004</v>
      </c>
      <c r="E14" s="4">
        <f t="shared" si="0"/>
        <v>44307.65</v>
      </c>
      <c r="F14" s="4">
        <v>2038.0000000000177</v>
      </c>
      <c r="G14" s="4">
        <v>0</v>
      </c>
      <c r="H14" s="4">
        <v>2038.0000000000177</v>
      </c>
      <c r="I14" s="4">
        <v>750</v>
      </c>
      <c r="J14" s="4">
        <v>3000</v>
      </c>
      <c r="K14" s="4">
        <v>3750</v>
      </c>
      <c r="L14" s="4">
        <v>0</v>
      </c>
      <c r="M14" s="4">
        <v>1000</v>
      </c>
      <c r="N14" s="4">
        <v>0</v>
      </c>
      <c r="O14" s="4">
        <v>0</v>
      </c>
      <c r="P14" s="4">
        <v>0</v>
      </c>
      <c r="Q14" s="4">
        <v>0</v>
      </c>
      <c r="R14" s="4">
        <v>0</v>
      </c>
      <c r="S14" s="4">
        <v>0</v>
      </c>
      <c r="T14" s="4">
        <v>1000</v>
      </c>
      <c r="U14" s="4">
        <v>0</v>
      </c>
      <c r="V14" s="4">
        <v>0</v>
      </c>
      <c r="W14" s="4">
        <v>1000</v>
      </c>
      <c r="X14" s="4">
        <v>13.310185185185214</v>
      </c>
      <c r="Y14" s="4">
        <v>0</v>
      </c>
      <c r="Z14" s="4">
        <v>0</v>
      </c>
      <c r="AA14" s="13">
        <f t="shared" si="1"/>
        <v>13.310185185185214</v>
      </c>
    </row>
    <row r="15" spans="1:27">
      <c r="B15" s="25" t="s">
        <v>46</v>
      </c>
      <c r="C15" s="16">
        <v>8141.4000000000005</v>
      </c>
      <c r="D15" s="16">
        <v>0</v>
      </c>
      <c r="E15" s="16">
        <f t="shared" si="0"/>
        <v>8141.4000000000005</v>
      </c>
      <c r="F15" s="16">
        <v>803.00579349933241</v>
      </c>
      <c r="G15" s="16">
        <v>0</v>
      </c>
      <c r="H15" s="16">
        <v>803.00579349933241</v>
      </c>
      <c r="I15" s="16">
        <v>250</v>
      </c>
      <c r="J15" s="16">
        <v>750</v>
      </c>
      <c r="K15" s="16">
        <v>1000</v>
      </c>
      <c r="L15" s="16">
        <v>0</v>
      </c>
      <c r="M15" s="16">
        <v>250</v>
      </c>
      <c r="N15" s="16">
        <v>0</v>
      </c>
      <c r="O15" s="16">
        <v>0</v>
      </c>
      <c r="P15" s="16">
        <v>0</v>
      </c>
      <c r="Q15" s="16">
        <v>0</v>
      </c>
      <c r="R15" s="16">
        <v>0</v>
      </c>
      <c r="S15" s="16">
        <v>0</v>
      </c>
      <c r="T15" s="16">
        <v>250</v>
      </c>
      <c r="U15" s="16">
        <v>0</v>
      </c>
      <c r="V15" s="16">
        <v>0</v>
      </c>
      <c r="W15" s="16">
        <v>250</v>
      </c>
      <c r="X15" s="16">
        <v>79.246794871794847</v>
      </c>
      <c r="Y15" s="16">
        <v>0</v>
      </c>
      <c r="Z15" s="16">
        <v>790.55723304968421</v>
      </c>
      <c r="AA15" s="15">
        <f t="shared" si="1"/>
        <v>869.80402792147902</v>
      </c>
    </row>
    <row r="16" spans="1:27">
      <c r="B16" s="25" t="s">
        <v>45</v>
      </c>
      <c r="C16" s="4">
        <v>69382.950000000012</v>
      </c>
      <c r="D16" s="4">
        <v>0</v>
      </c>
      <c r="E16" s="4">
        <f t="shared" si="0"/>
        <v>69382.950000000012</v>
      </c>
      <c r="F16" s="4">
        <v>91859</v>
      </c>
      <c r="G16" s="4">
        <v>10664.000000000002</v>
      </c>
      <c r="H16" s="4">
        <v>102523</v>
      </c>
      <c r="I16" s="4">
        <v>4500</v>
      </c>
      <c r="J16" s="4">
        <v>12750</v>
      </c>
      <c r="K16" s="4">
        <v>17250</v>
      </c>
      <c r="L16" s="4">
        <v>0</v>
      </c>
      <c r="M16" s="4">
        <v>8500</v>
      </c>
      <c r="N16" s="4">
        <v>0</v>
      </c>
      <c r="O16" s="4">
        <v>0</v>
      </c>
      <c r="P16" s="4">
        <v>0</v>
      </c>
      <c r="Q16" s="4">
        <v>0</v>
      </c>
      <c r="R16" s="4">
        <v>0</v>
      </c>
      <c r="S16" s="4">
        <v>0</v>
      </c>
      <c r="T16" s="4">
        <v>8500</v>
      </c>
      <c r="U16" s="4">
        <v>0</v>
      </c>
      <c r="V16" s="4">
        <v>0</v>
      </c>
      <c r="W16" s="4">
        <v>8500</v>
      </c>
      <c r="X16" s="4">
        <v>7556.3525539159591</v>
      </c>
      <c r="Y16" s="4">
        <v>20425.999999998588</v>
      </c>
      <c r="Z16" s="4">
        <v>13547.000000000233</v>
      </c>
      <c r="AA16" s="13">
        <f t="shared" si="1"/>
        <v>41529.352553914781</v>
      </c>
    </row>
    <row r="17" spans="2:27">
      <c r="B17" s="25" t="s">
        <v>44</v>
      </c>
      <c r="C17" s="16">
        <v>29530.699999999997</v>
      </c>
      <c r="D17" s="16">
        <v>0</v>
      </c>
      <c r="E17" s="16">
        <f t="shared" si="0"/>
        <v>29530.699999999997</v>
      </c>
      <c r="F17" s="16">
        <v>5834.9999999995798</v>
      </c>
      <c r="G17" s="16">
        <v>0</v>
      </c>
      <c r="H17" s="16">
        <v>5834.9999999995798</v>
      </c>
      <c r="I17" s="16">
        <v>2250</v>
      </c>
      <c r="J17" s="16">
        <v>1500</v>
      </c>
      <c r="K17" s="16">
        <v>3750</v>
      </c>
      <c r="L17" s="16">
        <v>0</v>
      </c>
      <c r="M17" s="16">
        <v>1250</v>
      </c>
      <c r="N17" s="16">
        <v>0</v>
      </c>
      <c r="O17" s="16">
        <v>0</v>
      </c>
      <c r="P17" s="16">
        <v>0</v>
      </c>
      <c r="Q17" s="16">
        <v>0</v>
      </c>
      <c r="R17" s="16">
        <v>0</v>
      </c>
      <c r="S17" s="16">
        <v>0</v>
      </c>
      <c r="T17" s="16">
        <v>1250</v>
      </c>
      <c r="U17" s="16">
        <v>0</v>
      </c>
      <c r="V17" s="16">
        <v>0</v>
      </c>
      <c r="W17" s="16">
        <v>1250</v>
      </c>
      <c r="X17" s="16">
        <v>5601.5588141301714</v>
      </c>
      <c r="Y17" s="16">
        <v>2383.0000000000541</v>
      </c>
      <c r="Z17" s="16">
        <v>0</v>
      </c>
      <c r="AA17" s="15">
        <f t="shared" si="1"/>
        <v>7984.5588141302251</v>
      </c>
    </row>
    <row r="18" spans="2:27">
      <c r="B18" s="25" t="s">
        <v>42</v>
      </c>
      <c r="C18" s="4">
        <v>124196.89999999998</v>
      </c>
      <c r="D18" s="4">
        <v>0</v>
      </c>
      <c r="E18" s="4">
        <f t="shared" si="0"/>
        <v>124196.89999999998</v>
      </c>
      <c r="F18" s="4">
        <v>103054.99999996572</v>
      </c>
      <c r="G18" s="4">
        <v>3849.9999999999991</v>
      </c>
      <c r="H18" s="4">
        <v>106904.99999996572</v>
      </c>
      <c r="I18" s="4">
        <v>7750</v>
      </c>
      <c r="J18" s="4">
        <v>20500</v>
      </c>
      <c r="K18" s="4">
        <v>28250</v>
      </c>
      <c r="L18" s="4">
        <v>0</v>
      </c>
      <c r="M18" s="4">
        <v>16000</v>
      </c>
      <c r="N18" s="4">
        <v>0</v>
      </c>
      <c r="O18" s="4">
        <v>0</v>
      </c>
      <c r="P18" s="4">
        <v>0</v>
      </c>
      <c r="Q18" s="4">
        <v>0</v>
      </c>
      <c r="R18" s="4">
        <v>0</v>
      </c>
      <c r="S18" s="4">
        <v>0</v>
      </c>
      <c r="T18" s="4">
        <v>16000</v>
      </c>
      <c r="U18" s="4">
        <v>0</v>
      </c>
      <c r="V18" s="4">
        <v>0</v>
      </c>
      <c r="W18" s="4">
        <v>16000</v>
      </c>
      <c r="X18" s="4">
        <v>10318.621928926048</v>
      </c>
      <c r="Y18" s="4">
        <v>18200.000000000058</v>
      </c>
      <c r="Z18" s="4">
        <v>13419.999999999696</v>
      </c>
      <c r="AA18" s="13">
        <f t="shared" si="1"/>
        <v>41938.621928925801</v>
      </c>
    </row>
    <row r="19" spans="2:27">
      <c r="B19" s="25" t="s">
        <v>43</v>
      </c>
      <c r="C19" s="16">
        <v>86830.663007294555</v>
      </c>
      <c r="D19" s="16">
        <v>37200</v>
      </c>
      <c r="E19" s="16">
        <f t="shared" si="0"/>
        <v>124030.66300729456</v>
      </c>
      <c r="F19" s="16">
        <v>58656.748287126204</v>
      </c>
      <c r="G19" s="16">
        <v>0</v>
      </c>
      <c r="H19" s="16">
        <v>58656.748287126204</v>
      </c>
      <c r="I19" s="16">
        <v>2750</v>
      </c>
      <c r="J19" s="16">
        <v>9750</v>
      </c>
      <c r="K19" s="16">
        <v>12500</v>
      </c>
      <c r="L19" s="16">
        <v>0</v>
      </c>
      <c r="M19" s="16">
        <v>6000</v>
      </c>
      <c r="N19" s="16">
        <v>0</v>
      </c>
      <c r="O19" s="16">
        <v>0</v>
      </c>
      <c r="P19" s="16">
        <v>0</v>
      </c>
      <c r="Q19" s="16">
        <v>0</v>
      </c>
      <c r="R19" s="16">
        <v>0</v>
      </c>
      <c r="S19" s="16">
        <v>0</v>
      </c>
      <c r="T19" s="16">
        <v>6000</v>
      </c>
      <c r="U19" s="16">
        <v>0</v>
      </c>
      <c r="V19" s="16">
        <v>0</v>
      </c>
      <c r="W19" s="16">
        <v>6000</v>
      </c>
      <c r="X19" s="16">
        <v>1234.612038761011</v>
      </c>
      <c r="Y19" s="16">
        <v>5239.0000000000273</v>
      </c>
      <c r="Z19" s="16">
        <v>6397.0000000001928</v>
      </c>
      <c r="AA19" s="15">
        <f t="shared" si="1"/>
        <v>12870.612038761232</v>
      </c>
    </row>
    <row r="20" spans="2:27">
      <c r="B20" s="25" t="s">
        <v>41</v>
      </c>
      <c r="C20" s="4">
        <v>25851.05</v>
      </c>
      <c r="D20" s="4">
        <v>0</v>
      </c>
      <c r="E20" s="4">
        <f t="shared" si="0"/>
        <v>25851.05</v>
      </c>
      <c r="F20" s="4">
        <v>12046.999999999851</v>
      </c>
      <c r="G20" s="4">
        <v>3021</v>
      </c>
      <c r="H20" s="4">
        <v>15067.999999999851</v>
      </c>
      <c r="I20" s="4">
        <v>1000</v>
      </c>
      <c r="J20" s="4">
        <v>2750</v>
      </c>
      <c r="K20" s="4">
        <v>3750</v>
      </c>
      <c r="L20" s="4">
        <v>0</v>
      </c>
      <c r="M20" s="4">
        <v>0</v>
      </c>
      <c r="N20" s="4">
        <v>0</v>
      </c>
      <c r="O20" s="4">
        <v>0</v>
      </c>
      <c r="P20" s="4">
        <v>0</v>
      </c>
      <c r="Q20" s="4">
        <v>0</v>
      </c>
      <c r="R20" s="4">
        <v>0</v>
      </c>
      <c r="S20" s="4">
        <v>0</v>
      </c>
      <c r="T20" s="4">
        <v>0</v>
      </c>
      <c r="U20" s="4">
        <v>0</v>
      </c>
      <c r="V20" s="4">
        <v>0</v>
      </c>
      <c r="W20" s="4">
        <v>0</v>
      </c>
      <c r="X20" s="4">
        <v>663.44263986156659</v>
      </c>
      <c r="Y20" s="4">
        <v>7604</v>
      </c>
      <c r="Z20" s="4">
        <v>2486</v>
      </c>
      <c r="AA20" s="13">
        <f t="shared" si="1"/>
        <v>10753.442639861567</v>
      </c>
    </row>
    <row r="21" spans="2:27">
      <c r="B21" s="25" t="s">
        <v>40</v>
      </c>
      <c r="C21" s="16">
        <v>6254.3</v>
      </c>
      <c r="D21" s="16">
        <v>0</v>
      </c>
      <c r="E21" s="16">
        <f t="shared" si="0"/>
        <v>6254.3</v>
      </c>
      <c r="F21" s="16">
        <v>3781.8668845802467</v>
      </c>
      <c r="G21" s="16">
        <v>0</v>
      </c>
      <c r="H21" s="16">
        <v>3781.8668845802467</v>
      </c>
      <c r="I21" s="16">
        <v>0</v>
      </c>
      <c r="J21" s="16">
        <v>0</v>
      </c>
      <c r="K21" s="16">
        <v>0</v>
      </c>
      <c r="L21" s="16">
        <v>0</v>
      </c>
      <c r="M21" s="16">
        <v>0</v>
      </c>
      <c r="N21" s="16">
        <v>0</v>
      </c>
      <c r="O21" s="16">
        <v>0</v>
      </c>
      <c r="P21" s="16">
        <v>0</v>
      </c>
      <c r="Q21" s="16">
        <v>0</v>
      </c>
      <c r="R21" s="16">
        <v>0</v>
      </c>
      <c r="S21" s="16">
        <v>0</v>
      </c>
      <c r="T21" s="16">
        <v>0</v>
      </c>
      <c r="U21" s="16">
        <v>0</v>
      </c>
      <c r="V21" s="16">
        <v>0</v>
      </c>
      <c r="W21" s="16">
        <v>0</v>
      </c>
      <c r="X21" s="16">
        <v>579.67036335821774</v>
      </c>
      <c r="Y21" s="16">
        <v>4532.8324985766849</v>
      </c>
      <c r="Z21" s="16">
        <v>463.26653856711494</v>
      </c>
      <c r="AA21" s="15">
        <f t="shared" si="1"/>
        <v>5575.7694005020176</v>
      </c>
    </row>
    <row r="22" spans="2:27">
      <c r="B22" s="25" t="s">
        <v>39</v>
      </c>
      <c r="C22" s="4">
        <v>4896.8499999999995</v>
      </c>
      <c r="D22" s="4">
        <v>0</v>
      </c>
      <c r="E22" s="4">
        <f t="shared" si="0"/>
        <v>4896.8499999999995</v>
      </c>
      <c r="F22" s="4">
        <v>13997.372669180815</v>
      </c>
      <c r="G22" s="4">
        <v>0</v>
      </c>
      <c r="H22" s="4">
        <v>13997.372669180815</v>
      </c>
      <c r="I22" s="4">
        <v>2000</v>
      </c>
      <c r="J22" s="4">
        <v>5250</v>
      </c>
      <c r="K22" s="4">
        <v>7250</v>
      </c>
      <c r="L22" s="4">
        <v>0</v>
      </c>
      <c r="M22" s="4">
        <v>0</v>
      </c>
      <c r="N22" s="4">
        <v>0</v>
      </c>
      <c r="O22" s="4">
        <v>0</v>
      </c>
      <c r="P22" s="4">
        <v>0</v>
      </c>
      <c r="Q22" s="4">
        <v>0</v>
      </c>
      <c r="R22" s="4">
        <v>0</v>
      </c>
      <c r="S22" s="4">
        <v>0</v>
      </c>
      <c r="T22" s="4">
        <v>0</v>
      </c>
      <c r="U22" s="4">
        <v>0</v>
      </c>
      <c r="V22" s="4">
        <v>0</v>
      </c>
      <c r="W22" s="4">
        <v>0</v>
      </c>
      <c r="X22" s="4">
        <v>721.19974316313221</v>
      </c>
      <c r="Y22" s="4">
        <v>0</v>
      </c>
      <c r="Z22" s="4">
        <v>948.66867965962103</v>
      </c>
      <c r="AA22" s="13">
        <f t="shared" si="1"/>
        <v>1669.8684228227532</v>
      </c>
    </row>
    <row r="23" spans="2:27">
      <c r="B23" s="25" t="s">
        <v>38</v>
      </c>
      <c r="C23" s="16">
        <v>13628.05</v>
      </c>
      <c r="D23" s="16">
        <v>0</v>
      </c>
      <c r="E23" s="16">
        <f t="shared" si="0"/>
        <v>13628.05</v>
      </c>
      <c r="F23" s="16">
        <v>3835.765095211169</v>
      </c>
      <c r="G23" s="16">
        <v>0</v>
      </c>
      <c r="H23" s="16">
        <v>3835.765095211169</v>
      </c>
      <c r="I23" s="16">
        <v>0</v>
      </c>
      <c r="J23" s="16">
        <v>250</v>
      </c>
      <c r="K23" s="16">
        <v>250</v>
      </c>
      <c r="L23" s="16">
        <v>0</v>
      </c>
      <c r="M23" s="16">
        <v>2000</v>
      </c>
      <c r="N23" s="16">
        <v>0</v>
      </c>
      <c r="O23" s="16">
        <v>0</v>
      </c>
      <c r="P23" s="16">
        <v>0</v>
      </c>
      <c r="Q23" s="16">
        <v>0</v>
      </c>
      <c r="R23" s="16">
        <v>0</v>
      </c>
      <c r="S23" s="16">
        <v>0</v>
      </c>
      <c r="T23" s="16">
        <v>2000</v>
      </c>
      <c r="U23" s="16">
        <v>0</v>
      </c>
      <c r="V23" s="16">
        <v>0</v>
      </c>
      <c r="W23" s="16">
        <v>2000</v>
      </c>
      <c r="X23" s="16">
        <v>221.61268543666688</v>
      </c>
      <c r="Y23" s="16">
        <v>0</v>
      </c>
      <c r="Z23" s="16">
        <v>1906.8240461158382</v>
      </c>
      <c r="AA23" s="15">
        <f t="shared" si="1"/>
        <v>2128.4367315525051</v>
      </c>
    </row>
    <row r="24" spans="2:27">
      <c r="B24" s="25" t="s">
        <v>37</v>
      </c>
      <c r="C24" s="4">
        <v>41290.44999999999</v>
      </c>
      <c r="D24" s="4">
        <v>0</v>
      </c>
      <c r="E24" s="4">
        <f t="shared" si="0"/>
        <v>41290.44999999999</v>
      </c>
      <c r="F24" s="4">
        <v>91414.999999895197</v>
      </c>
      <c r="G24" s="4">
        <v>9628.9999999990887</v>
      </c>
      <c r="H24" s="4">
        <v>101043.99999989428</v>
      </c>
      <c r="I24" s="4">
        <v>3750</v>
      </c>
      <c r="J24" s="4">
        <v>11000</v>
      </c>
      <c r="K24" s="4">
        <v>14750</v>
      </c>
      <c r="L24" s="4">
        <v>0</v>
      </c>
      <c r="M24" s="4">
        <v>9000</v>
      </c>
      <c r="N24" s="4">
        <v>0</v>
      </c>
      <c r="O24" s="4">
        <v>0</v>
      </c>
      <c r="P24" s="4">
        <v>0</v>
      </c>
      <c r="Q24" s="4">
        <v>0</v>
      </c>
      <c r="R24" s="4">
        <v>0</v>
      </c>
      <c r="S24" s="4">
        <v>0</v>
      </c>
      <c r="T24" s="4">
        <v>9000</v>
      </c>
      <c r="U24" s="4">
        <v>0</v>
      </c>
      <c r="V24" s="4">
        <v>0</v>
      </c>
      <c r="W24" s="4">
        <v>9000</v>
      </c>
      <c r="X24" s="4">
        <v>5286.9735358178705</v>
      </c>
      <c r="Y24" s="4">
        <v>16634.000000001652</v>
      </c>
      <c r="Z24" s="4">
        <v>5344.1668954158649</v>
      </c>
      <c r="AA24" s="13">
        <f t="shared" si="1"/>
        <v>27265.140431235384</v>
      </c>
    </row>
    <row r="25" spans="2:27">
      <c r="B25" s="25" t="s">
        <v>36</v>
      </c>
      <c r="C25" s="16">
        <v>15162.699999999999</v>
      </c>
      <c r="D25" s="16">
        <v>0</v>
      </c>
      <c r="E25" s="16">
        <f t="shared" si="0"/>
        <v>15162.699999999999</v>
      </c>
      <c r="F25" s="16">
        <v>1342.6694281364271</v>
      </c>
      <c r="G25" s="16">
        <v>0</v>
      </c>
      <c r="H25" s="16">
        <v>1342.6694281364271</v>
      </c>
      <c r="I25" s="16">
        <v>500</v>
      </c>
      <c r="J25" s="16">
        <v>1250</v>
      </c>
      <c r="K25" s="16">
        <v>1750</v>
      </c>
      <c r="L25" s="16">
        <v>0</v>
      </c>
      <c r="M25" s="16">
        <v>500</v>
      </c>
      <c r="N25" s="16">
        <v>0</v>
      </c>
      <c r="O25" s="16">
        <v>0</v>
      </c>
      <c r="P25" s="16">
        <v>0</v>
      </c>
      <c r="Q25" s="16">
        <v>0</v>
      </c>
      <c r="R25" s="16">
        <v>0</v>
      </c>
      <c r="S25" s="16">
        <v>0</v>
      </c>
      <c r="T25" s="16">
        <v>500</v>
      </c>
      <c r="U25" s="16">
        <v>0</v>
      </c>
      <c r="V25" s="16">
        <v>0</v>
      </c>
      <c r="W25" s="16">
        <v>500</v>
      </c>
      <c r="X25" s="16">
        <v>448.7689606216847</v>
      </c>
      <c r="Y25" s="16">
        <v>0</v>
      </c>
      <c r="Z25" s="16">
        <v>1786.6593466922866</v>
      </c>
      <c r="AA25" s="15">
        <f t="shared" si="1"/>
        <v>2235.4283073139713</v>
      </c>
    </row>
    <row r="26" spans="2:27">
      <c r="B26" s="25" t="s">
        <v>35</v>
      </c>
      <c r="C26" s="4">
        <v>738.65</v>
      </c>
      <c r="D26" s="4">
        <v>0</v>
      </c>
      <c r="E26" s="4">
        <f t="shared" si="0"/>
        <v>738.65</v>
      </c>
      <c r="F26" s="4">
        <v>1030.0159836541438</v>
      </c>
      <c r="G26" s="4">
        <v>0</v>
      </c>
      <c r="H26" s="4">
        <v>1030.0159836541438</v>
      </c>
      <c r="I26" s="4">
        <v>0</v>
      </c>
      <c r="J26" s="4">
        <v>0</v>
      </c>
      <c r="K26" s="4">
        <v>0</v>
      </c>
      <c r="L26" s="4">
        <v>0</v>
      </c>
      <c r="M26" s="4">
        <v>250</v>
      </c>
      <c r="N26" s="4">
        <v>0</v>
      </c>
      <c r="O26" s="4">
        <v>0</v>
      </c>
      <c r="P26" s="4">
        <v>0</v>
      </c>
      <c r="Q26" s="4">
        <v>0</v>
      </c>
      <c r="R26" s="4">
        <v>0</v>
      </c>
      <c r="S26" s="4">
        <v>0</v>
      </c>
      <c r="T26" s="4">
        <v>250</v>
      </c>
      <c r="U26" s="4">
        <v>0</v>
      </c>
      <c r="V26" s="4">
        <v>0</v>
      </c>
      <c r="W26" s="4">
        <v>250</v>
      </c>
      <c r="X26" s="4">
        <v>149.20323776967393</v>
      </c>
      <c r="Y26" s="4">
        <v>0</v>
      </c>
      <c r="Z26" s="4">
        <v>1650.6835026077408</v>
      </c>
      <c r="AA26" s="13">
        <f t="shared" si="1"/>
        <v>1799.8867403774148</v>
      </c>
    </row>
    <row r="27" spans="2:27">
      <c r="B27" s="25" t="s">
        <v>34</v>
      </c>
      <c r="C27" s="16">
        <v>13810.8</v>
      </c>
      <c r="D27" s="16">
        <v>0</v>
      </c>
      <c r="E27" s="16">
        <f t="shared" si="0"/>
        <v>13810.8</v>
      </c>
      <c r="F27" s="16">
        <v>1132.9253170491738</v>
      </c>
      <c r="G27" s="16">
        <v>0</v>
      </c>
      <c r="H27" s="16">
        <v>1132.9253170491738</v>
      </c>
      <c r="I27" s="16">
        <v>500</v>
      </c>
      <c r="J27" s="16">
        <v>1250</v>
      </c>
      <c r="K27" s="16">
        <v>1750</v>
      </c>
      <c r="L27" s="16">
        <v>0</v>
      </c>
      <c r="M27" s="16">
        <v>500</v>
      </c>
      <c r="N27" s="16">
        <v>0</v>
      </c>
      <c r="O27" s="16">
        <v>0</v>
      </c>
      <c r="P27" s="16">
        <v>0</v>
      </c>
      <c r="Q27" s="16">
        <v>0</v>
      </c>
      <c r="R27" s="16">
        <v>0</v>
      </c>
      <c r="S27" s="16">
        <v>0</v>
      </c>
      <c r="T27" s="16">
        <v>500</v>
      </c>
      <c r="U27" s="16">
        <v>0</v>
      </c>
      <c r="V27" s="16">
        <v>0</v>
      </c>
      <c r="W27" s="16">
        <v>500</v>
      </c>
      <c r="X27" s="16">
        <v>1630.5115955011499</v>
      </c>
      <c r="Y27" s="16">
        <v>0</v>
      </c>
      <c r="Z27" s="16">
        <v>0</v>
      </c>
      <c r="AA27" s="15">
        <f t="shared" si="1"/>
        <v>1630.5115955011499</v>
      </c>
    </row>
    <row r="28" spans="2:27">
      <c r="B28" s="25" t="s">
        <v>32</v>
      </c>
      <c r="C28" s="4">
        <v>520.19999999999993</v>
      </c>
      <c r="D28" s="4">
        <v>0</v>
      </c>
      <c r="E28" s="4">
        <f t="shared" si="0"/>
        <v>520.19999999999993</v>
      </c>
      <c r="F28" s="4">
        <v>489.953008930507</v>
      </c>
      <c r="G28" s="4">
        <v>0</v>
      </c>
      <c r="H28" s="4">
        <v>489.953008930507</v>
      </c>
      <c r="I28" s="4">
        <v>0</v>
      </c>
      <c r="J28" s="4">
        <v>0</v>
      </c>
      <c r="K28" s="4">
        <v>0</v>
      </c>
      <c r="L28" s="4">
        <v>0</v>
      </c>
      <c r="M28" s="4">
        <v>0</v>
      </c>
      <c r="N28" s="4">
        <v>0</v>
      </c>
      <c r="O28" s="4">
        <v>0</v>
      </c>
      <c r="P28" s="4">
        <v>0</v>
      </c>
      <c r="Q28" s="4">
        <v>0</v>
      </c>
      <c r="R28" s="4">
        <v>0</v>
      </c>
      <c r="S28" s="4">
        <v>0</v>
      </c>
      <c r="T28" s="4">
        <v>0</v>
      </c>
      <c r="U28" s="4">
        <v>0</v>
      </c>
      <c r="V28" s="4">
        <v>0</v>
      </c>
      <c r="W28" s="4">
        <v>0</v>
      </c>
      <c r="X28" s="4">
        <v>370.43684674281121</v>
      </c>
      <c r="Y28" s="4">
        <v>3989.953115670367</v>
      </c>
      <c r="Z28" s="4">
        <v>0</v>
      </c>
      <c r="AA28" s="13">
        <f t="shared" si="1"/>
        <v>4360.3899624131782</v>
      </c>
    </row>
    <row r="29" spans="2:27">
      <c r="B29" s="25" t="s">
        <v>31</v>
      </c>
      <c r="C29" s="16">
        <v>370.59999999999997</v>
      </c>
      <c r="D29" s="16">
        <v>0</v>
      </c>
      <c r="E29" s="16">
        <f t="shared" si="0"/>
        <v>370.59999999999997</v>
      </c>
      <c r="F29" s="16">
        <v>1373.7884202104692</v>
      </c>
      <c r="G29" s="16">
        <v>0</v>
      </c>
      <c r="H29" s="16">
        <v>1373.7884202104692</v>
      </c>
      <c r="I29" s="16">
        <v>0</v>
      </c>
      <c r="J29" s="16">
        <v>0</v>
      </c>
      <c r="K29" s="16">
        <v>0</v>
      </c>
      <c r="L29" s="16">
        <v>0</v>
      </c>
      <c r="M29" s="16">
        <v>0</v>
      </c>
      <c r="N29" s="16">
        <v>0</v>
      </c>
      <c r="O29" s="16">
        <v>0</v>
      </c>
      <c r="P29" s="16">
        <v>0</v>
      </c>
      <c r="Q29" s="16">
        <v>0</v>
      </c>
      <c r="R29" s="16">
        <v>0</v>
      </c>
      <c r="S29" s="16">
        <v>0</v>
      </c>
      <c r="T29" s="16">
        <v>0</v>
      </c>
      <c r="U29" s="16">
        <v>0</v>
      </c>
      <c r="V29" s="16">
        <v>0</v>
      </c>
      <c r="W29" s="16">
        <v>0</v>
      </c>
      <c r="X29" s="16">
        <v>0</v>
      </c>
      <c r="Y29" s="16">
        <v>1941.6053777075438</v>
      </c>
      <c r="Z29" s="16">
        <v>0</v>
      </c>
      <c r="AA29" s="15">
        <f t="shared" si="1"/>
        <v>1941.6053777075438</v>
      </c>
    </row>
    <row r="30" spans="2:27">
      <c r="B30" s="25" t="s">
        <v>33</v>
      </c>
      <c r="C30" s="4">
        <v>6280.8869927054347</v>
      </c>
      <c r="D30" s="4">
        <v>0</v>
      </c>
      <c r="E30" s="4">
        <f t="shared" si="0"/>
        <v>6280.8869927054347</v>
      </c>
      <c r="F30" s="4">
        <v>1239.165552471012</v>
      </c>
      <c r="G30" s="4">
        <v>0</v>
      </c>
      <c r="H30" s="4">
        <v>1239.165552471012</v>
      </c>
      <c r="I30" s="4">
        <v>0</v>
      </c>
      <c r="J30" s="4">
        <v>0</v>
      </c>
      <c r="K30" s="4">
        <v>0</v>
      </c>
      <c r="L30" s="4">
        <v>0</v>
      </c>
      <c r="M30" s="4">
        <v>500</v>
      </c>
      <c r="N30" s="4">
        <v>0</v>
      </c>
      <c r="O30" s="4">
        <v>0</v>
      </c>
      <c r="P30" s="4">
        <v>0</v>
      </c>
      <c r="Q30" s="4">
        <v>0</v>
      </c>
      <c r="R30" s="4">
        <v>0</v>
      </c>
      <c r="S30" s="4">
        <v>0</v>
      </c>
      <c r="T30" s="4">
        <v>500</v>
      </c>
      <c r="U30" s="4">
        <v>0</v>
      </c>
      <c r="V30" s="4">
        <v>0</v>
      </c>
      <c r="W30" s="4">
        <v>500</v>
      </c>
      <c r="X30" s="4">
        <v>0</v>
      </c>
      <c r="Y30" s="4">
        <v>0</v>
      </c>
      <c r="Z30" s="4">
        <v>0</v>
      </c>
      <c r="AA30" s="13">
        <f t="shared" si="1"/>
        <v>0</v>
      </c>
    </row>
    <row r="31" spans="2:27">
      <c r="B31" s="25" t="s">
        <v>29</v>
      </c>
      <c r="C31" s="16">
        <v>14996.55</v>
      </c>
      <c r="D31" s="16">
        <v>15900</v>
      </c>
      <c r="E31" s="16">
        <f t="shared" si="0"/>
        <v>30896.55</v>
      </c>
      <c r="F31" s="16">
        <v>22247.295211522418</v>
      </c>
      <c r="G31" s="16">
        <v>0</v>
      </c>
      <c r="H31" s="16">
        <v>22247.295211522418</v>
      </c>
      <c r="I31" s="16">
        <v>500</v>
      </c>
      <c r="J31" s="16">
        <v>3500</v>
      </c>
      <c r="K31" s="16">
        <v>4000</v>
      </c>
      <c r="L31" s="16">
        <v>0</v>
      </c>
      <c r="M31" s="16">
        <v>3000</v>
      </c>
      <c r="N31" s="16">
        <v>0</v>
      </c>
      <c r="O31" s="16">
        <v>0</v>
      </c>
      <c r="P31" s="16">
        <v>0</v>
      </c>
      <c r="Q31" s="16">
        <v>0</v>
      </c>
      <c r="R31" s="16">
        <v>0</v>
      </c>
      <c r="S31" s="16">
        <v>0</v>
      </c>
      <c r="T31" s="16">
        <v>3000</v>
      </c>
      <c r="U31" s="16">
        <v>0</v>
      </c>
      <c r="V31" s="16">
        <v>0</v>
      </c>
      <c r="W31" s="16">
        <v>3000</v>
      </c>
      <c r="X31" s="16">
        <v>104.4347097158</v>
      </c>
      <c r="Y31" s="16">
        <v>0</v>
      </c>
      <c r="Z31" s="16">
        <v>0</v>
      </c>
      <c r="AA31" s="15">
        <f t="shared" si="1"/>
        <v>104.4347097158</v>
      </c>
    </row>
    <row r="32" spans="2:27">
      <c r="B32" s="25" t="s">
        <v>28</v>
      </c>
      <c r="C32" s="4">
        <v>12175.399999999998</v>
      </c>
      <c r="D32" s="4">
        <v>3000</v>
      </c>
      <c r="E32" s="4">
        <f t="shared" si="0"/>
        <v>15175.399999999998</v>
      </c>
      <c r="F32" s="4">
        <v>5363.9999999999491</v>
      </c>
      <c r="G32" s="4">
        <v>0</v>
      </c>
      <c r="H32" s="4">
        <v>5363.9999999999491</v>
      </c>
      <c r="I32" s="4">
        <v>500</v>
      </c>
      <c r="J32" s="4">
        <v>0</v>
      </c>
      <c r="K32" s="4">
        <v>500</v>
      </c>
      <c r="L32" s="4">
        <v>0</v>
      </c>
      <c r="M32" s="4">
        <v>0</v>
      </c>
      <c r="N32" s="4">
        <v>0</v>
      </c>
      <c r="O32" s="4">
        <v>0</v>
      </c>
      <c r="P32" s="4">
        <v>0</v>
      </c>
      <c r="Q32" s="4">
        <v>0</v>
      </c>
      <c r="R32" s="4">
        <v>0</v>
      </c>
      <c r="S32" s="4">
        <v>0</v>
      </c>
      <c r="T32" s="4">
        <v>0</v>
      </c>
      <c r="U32" s="4">
        <v>0</v>
      </c>
      <c r="V32" s="4">
        <v>0</v>
      </c>
      <c r="W32" s="4">
        <v>0</v>
      </c>
      <c r="X32" s="4">
        <v>28140.972028313907</v>
      </c>
      <c r="Y32" s="4">
        <v>42472.999999992498</v>
      </c>
      <c r="Z32" s="4">
        <v>17291.000000001379</v>
      </c>
      <c r="AA32" s="13">
        <f t="shared" si="1"/>
        <v>87904.972028307791</v>
      </c>
    </row>
    <row r="33" spans="1:27">
      <c r="B33" s="25" t="s">
        <v>30</v>
      </c>
      <c r="C33" s="16">
        <v>81917.899999999994</v>
      </c>
      <c r="D33" s="16">
        <v>0</v>
      </c>
      <c r="E33" s="16">
        <f t="shared" si="0"/>
        <v>81917.899999999994</v>
      </c>
      <c r="F33" s="16">
        <v>24220.000000004082</v>
      </c>
      <c r="G33" s="16">
        <v>0</v>
      </c>
      <c r="H33" s="16">
        <v>24220.000000004082</v>
      </c>
      <c r="I33" s="16">
        <v>3750</v>
      </c>
      <c r="J33" s="16">
        <v>10500</v>
      </c>
      <c r="K33" s="16">
        <v>14250</v>
      </c>
      <c r="L33" s="16">
        <v>0</v>
      </c>
      <c r="M33" s="16">
        <v>3000</v>
      </c>
      <c r="N33" s="16">
        <v>0</v>
      </c>
      <c r="O33" s="16">
        <v>0</v>
      </c>
      <c r="P33" s="16">
        <v>0</v>
      </c>
      <c r="Q33" s="16">
        <v>0</v>
      </c>
      <c r="R33" s="16">
        <v>0</v>
      </c>
      <c r="S33" s="16">
        <v>0</v>
      </c>
      <c r="T33" s="16">
        <v>3000</v>
      </c>
      <c r="U33" s="16">
        <v>0</v>
      </c>
      <c r="V33" s="16">
        <v>0</v>
      </c>
      <c r="W33" s="16">
        <v>3000</v>
      </c>
      <c r="X33" s="16">
        <v>2078.7975631678783</v>
      </c>
      <c r="Y33" s="16">
        <v>0</v>
      </c>
      <c r="Z33" s="16">
        <v>3790.0000000001155</v>
      </c>
      <c r="AA33" s="15">
        <f t="shared" si="1"/>
        <v>5868.7975631679938</v>
      </c>
    </row>
    <row r="34" spans="1:27">
      <c r="B34" s="25" t="s">
        <v>27</v>
      </c>
      <c r="C34" s="4">
        <v>11860.9</v>
      </c>
      <c r="D34" s="4">
        <v>0</v>
      </c>
      <c r="E34" s="4">
        <f t="shared" si="0"/>
        <v>11860.9</v>
      </c>
      <c r="F34" s="4">
        <v>11890.999999998996</v>
      </c>
      <c r="G34" s="4">
        <v>1914.0000000000089</v>
      </c>
      <c r="H34" s="4">
        <v>13804.999999999005</v>
      </c>
      <c r="I34" s="4">
        <v>750</v>
      </c>
      <c r="J34" s="4">
        <v>2000</v>
      </c>
      <c r="K34" s="4">
        <v>2750</v>
      </c>
      <c r="L34" s="4">
        <v>0</v>
      </c>
      <c r="M34" s="4">
        <v>0</v>
      </c>
      <c r="N34" s="4">
        <v>0</v>
      </c>
      <c r="O34" s="4">
        <v>0</v>
      </c>
      <c r="P34" s="4">
        <v>0</v>
      </c>
      <c r="Q34" s="4">
        <v>0</v>
      </c>
      <c r="R34" s="4">
        <v>0</v>
      </c>
      <c r="S34" s="4">
        <v>0</v>
      </c>
      <c r="T34" s="4">
        <v>0</v>
      </c>
      <c r="U34" s="4">
        <v>0</v>
      </c>
      <c r="V34" s="4">
        <v>0</v>
      </c>
      <c r="W34" s="4">
        <v>0</v>
      </c>
      <c r="X34" s="4">
        <v>3581.5603532158871</v>
      </c>
      <c r="Y34" s="4">
        <v>2907.0000000000118</v>
      </c>
      <c r="Z34" s="4">
        <v>5742.9999999999745</v>
      </c>
      <c r="AA34" s="13">
        <f t="shared" si="1"/>
        <v>12231.560353215873</v>
      </c>
    </row>
    <row r="35" spans="1:27">
      <c r="B35" s="25" t="s">
        <v>26</v>
      </c>
      <c r="C35" s="16">
        <v>4828</v>
      </c>
      <c r="D35" s="16">
        <v>0</v>
      </c>
      <c r="E35" s="16">
        <f t="shared" si="0"/>
        <v>4828</v>
      </c>
      <c r="F35" s="16">
        <v>10979.999999999774</v>
      </c>
      <c r="G35" s="16">
        <v>0</v>
      </c>
      <c r="H35" s="16">
        <v>10979.999999999774</v>
      </c>
      <c r="I35" s="16">
        <v>2750</v>
      </c>
      <c r="J35" s="16">
        <v>6500</v>
      </c>
      <c r="K35" s="16">
        <v>9250</v>
      </c>
      <c r="L35" s="16">
        <v>0</v>
      </c>
      <c r="M35" s="16">
        <v>0</v>
      </c>
      <c r="N35" s="16">
        <v>0</v>
      </c>
      <c r="O35" s="16">
        <v>0</v>
      </c>
      <c r="P35" s="16">
        <v>0</v>
      </c>
      <c r="Q35" s="16">
        <v>0</v>
      </c>
      <c r="R35" s="16">
        <v>0</v>
      </c>
      <c r="S35" s="16">
        <v>0</v>
      </c>
      <c r="T35" s="16">
        <v>0</v>
      </c>
      <c r="U35" s="16">
        <v>0</v>
      </c>
      <c r="V35" s="16">
        <v>0</v>
      </c>
      <c r="W35" s="16">
        <v>0</v>
      </c>
      <c r="X35" s="16">
        <v>5331.5258907558282</v>
      </c>
      <c r="Y35" s="16">
        <v>7082.9999999994761</v>
      </c>
      <c r="Z35" s="16">
        <v>1534.0000000000241</v>
      </c>
      <c r="AA35" s="15">
        <f t="shared" si="1"/>
        <v>13948.525890755327</v>
      </c>
    </row>
    <row r="36" spans="1:27">
      <c r="B36" s="25" t="s">
        <v>25</v>
      </c>
      <c r="C36" s="4">
        <v>1431.3999999999999</v>
      </c>
      <c r="D36" s="4">
        <v>0</v>
      </c>
      <c r="E36" s="4">
        <f t="shared" si="0"/>
        <v>1431.3999999999999</v>
      </c>
      <c r="F36" s="4">
        <v>4985.5223396608617</v>
      </c>
      <c r="G36" s="4">
        <v>0</v>
      </c>
      <c r="H36" s="4">
        <v>4985.5223396608617</v>
      </c>
      <c r="I36" s="4">
        <v>500</v>
      </c>
      <c r="J36" s="4">
        <v>500</v>
      </c>
      <c r="K36" s="4">
        <v>1000</v>
      </c>
      <c r="L36" s="4">
        <v>0</v>
      </c>
      <c r="M36" s="4">
        <v>0</v>
      </c>
      <c r="N36" s="4">
        <v>0</v>
      </c>
      <c r="O36" s="4">
        <v>0</v>
      </c>
      <c r="P36" s="4">
        <v>0</v>
      </c>
      <c r="Q36" s="4">
        <v>0</v>
      </c>
      <c r="R36" s="4">
        <v>0</v>
      </c>
      <c r="S36" s="4">
        <v>0</v>
      </c>
      <c r="T36" s="4">
        <v>0</v>
      </c>
      <c r="U36" s="4">
        <v>0</v>
      </c>
      <c r="V36" s="4">
        <v>0</v>
      </c>
      <c r="W36" s="4">
        <v>0</v>
      </c>
      <c r="X36" s="4">
        <v>2917.685107153276</v>
      </c>
      <c r="Y36" s="4">
        <v>952.46332588566986</v>
      </c>
      <c r="Z36" s="4">
        <v>973.96651111721098</v>
      </c>
      <c r="AA36" s="13">
        <f t="shared" si="1"/>
        <v>4844.1149441561565</v>
      </c>
    </row>
    <row r="37" spans="1:27">
      <c r="B37" s="25" t="s">
        <v>24</v>
      </c>
      <c r="C37" s="16">
        <v>24211.399999999998</v>
      </c>
      <c r="D37" s="16">
        <v>3000</v>
      </c>
      <c r="E37" s="16">
        <f t="shared" si="0"/>
        <v>27211.399999999998</v>
      </c>
      <c r="F37" s="16">
        <v>8918.9999999996217</v>
      </c>
      <c r="G37" s="16">
        <v>0</v>
      </c>
      <c r="H37" s="16">
        <v>8918.9999999996217</v>
      </c>
      <c r="I37" s="16">
        <v>2250</v>
      </c>
      <c r="J37" s="16">
        <v>3250</v>
      </c>
      <c r="K37" s="16">
        <v>5500</v>
      </c>
      <c r="L37" s="16">
        <v>0</v>
      </c>
      <c r="M37" s="16">
        <v>0</v>
      </c>
      <c r="N37" s="16">
        <v>0</v>
      </c>
      <c r="O37" s="16">
        <v>0</v>
      </c>
      <c r="P37" s="16">
        <v>0</v>
      </c>
      <c r="Q37" s="16">
        <v>0</v>
      </c>
      <c r="R37" s="16">
        <v>0</v>
      </c>
      <c r="S37" s="16">
        <v>0</v>
      </c>
      <c r="T37" s="16">
        <v>0</v>
      </c>
      <c r="U37" s="16">
        <v>0</v>
      </c>
      <c r="V37" s="16">
        <v>0</v>
      </c>
      <c r="W37" s="16">
        <v>0</v>
      </c>
      <c r="X37" s="16">
        <v>10775.227808938265</v>
      </c>
      <c r="Y37" s="16">
        <v>21383.253063751916</v>
      </c>
      <c r="Z37" s="16">
        <v>0</v>
      </c>
      <c r="AA37" s="15">
        <f t="shared" si="1"/>
        <v>32158.480872690183</v>
      </c>
    </row>
    <row r="38" spans="1:27">
      <c r="B38" s="25" t="s">
        <v>23</v>
      </c>
      <c r="C38" s="4">
        <v>471.75</v>
      </c>
      <c r="D38" s="4">
        <v>0</v>
      </c>
      <c r="E38" s="4">
        <f t="shared" si="0"/>
        <v>471.75</v>
      </c>
      <c r="F38" s="4">
        <v>2332.380211991544</v>
      </c>
      <c r="G38" s="4">
        <v>0</v>
      </c>
      <c r="H38" s="4">
        <v>2332.380211991544</v>
      </c>
      <c r="I38" s="4">
        <v>250</v>
      </c>
      <c r="J38" s="4">
        <v>500</v>
      </c>
      <c r="K38" s="4">
        <v>750</v>
      </c>
      <c r="L38" s="4">
        <v>0</v>
      </c>
      <c r="M38" s="4">
        <v>250</v>
      </c>
      <c r="N38" s="4">
        <v>0</v>
      </c>
      <c r="O38" s="4">
        <v>0</v>
      </c>
      <c r="P38" s="4">
        <v>0</v>
      </c>
      <c r="Q38" s="4">
        <v>0</v>
      </c>
      <c r="R38" s="4">
        <v>0</v>
      </c>
      <c r="S38" s="4">
        <v>0</v>
      </c>
      <c r="T38" s="4">
        <v>250</v>
      </c>
      <c r="U38" s="4">
        <v>0</v>
      </c>
      <c r="V38" s="4">
        <v>0</v>
      </c>
      <c r="W38" s="4">
        <v>250</v>
      </c>
      <c r="X38" s="4">
        <v>1791.1996483626895</v>
      </c>
      <c r="Y38" s="4">
        <v>0</v>
      </c>
      <c r="Z38" s="4">
        <v>316.2228932198737</v>
      </c>
      <c r="AA38" s="13">
        <f t="shared" si="1"/>
        <v>2107.4225415825631</v>
      </c>
    </row>
    <row r="39" spans="1:27" ht="15.75" thickBot="1">
      <c r="B39" s="25" t="s">
        <v>22</v>
      </c>
      <c r="C39" s="16">
        <v>5230.05</v>
      </c>
      <c r="D39" s="16">
        <v>0</v>
      </c>
      <c r="E39" s="16">
        <f t="shared" si="0"/>
        <v>5230.05</v>
      </c>
      <c r="F39" s="16">
        <v>6879.8277753243965</v>
      </c>
      <c r="G39" s="16">
        <v>0</v>
      </c>
      <c r="H39" s="16">
        <v>6879.8277753243965</v>
      </c>
      <c r="I39" s="16">
        <v>750</v>
      </c>
      <c r="J39" s="16">
        <v>2000</v>
      </c>
      <c r="K39" s="16">
        <v>2750</v>
      </c>
      <c r="L39" s="16">
        <v>0</v>
      </c>
      <c r="M39" s="16">
        <v>500</v>
      </c>
      <c r="N39" s="16">
        <v>0</v>
      </c>
      <c r="O39" s="16">
        <v>0</v>
      </c>
      <c r="P39" s="16">
        <v>0</v>
      </c>
      <c r="Q39" s="16">
        <v>0</v>
      </c>
      <c r="R39" s="16">
        <v>0</v>
      </c>
      <c r="S39" s="16">
        <v>0</v>
      </c>
      <c r="T39" s="16">
        <v>500</v>
      </c>
      <c r="U39" s="16">
        <v>0</v>
      </c>
      <c r="V39" s="16">
        <v>0</v>
      </c>
      <c r="W39" s="16">
        <v>500</v>
      </c>
      <c r="X39" s="16">
        <v>1031.9255551938652</v>
      </c>
      <c r="Y39" s="16">
        <v>0</v>
      </c>
      <c r="Z39" s="16">
        <v>306.73620642327745</v>
      </c>
      <c r="AA39" s="15">
        <f t="shared" si="1"/>
        <v>1338.6617616171427</v>
      </c>
    </row>
    <row r="40" spans="1:27" ht="15.75" thickBot="1">
      <c r="B40" s="59" t="s">
        <v>300</v>
      </c>
      <c r="C40" s="55">
        <f>SUM(C6:C39)</f>
        <v>759878</v>
      </c>
      <c r="D40" s="36">
        <f t="shared" ref="D40:E40" si="2">SUM(D6:D39)</f>
        <v>114900</v>
      </c>
      <c r="E40" s="36">
        <f t="shared" si="2"/>
        <v>874778.00000000012</v>
      </c>
      <c r="F40" s="36">
        <f>SUM(F6:F39)</f>
        <v>662441.34179040778</v>
      </c>
      <c r="G40" s="36">
        <f t="shared" ref="G40:AA40" si="3">SUM(G6:G39)</f>
        <v>29077.999999999098</v>
      </c>
      <c r="H40" s="36">
        <f t="shared" si="3"/>
        <v>691519.34179040685</v>
      </c>
      <c r="I40" s="36">
        <f t="shared" si="3"/>
        <v>50250</v>
      </c>
      <c r="J40" s="36">
        <f t="shared" si="3"/>
        <v>133750</v>
      </c>
      <c r="K40" s="36">
        <f t="shared" si="3"/>
        <v>184000</v>
      </c>
      <c r="L40" s="36">
        <f t="shared" si="3"/>
        <v>0</v>
      </c>
      <c r="M40" s="36">
        <f t="shared" ref="M40:N40" si="4">SUM(M6:M39)</f>
        <v>73250</v>
      </c>
      <c r="N40" s="36">
        <f t="shared" si="4"/>
        <v>0</v>
      </c>
      <c r="O40" s="36">
        <f t="shared" si="3"/>
        <v>0</v>
      </c>
      <c r="P40" s="36">
        <f t="shared" si="3"/>
        <v>0</v>
      </c>
      <c r="Q40" s="36">
        <f t="shared" si="3"/>
        <v>0</v>
      </c>
      <c r="R40" s="36">
        <f t="shared" si="3"/>
        <v>0</v>
      </c>
      <c r="S40" s="36">
        <f t="shared" si="3"/>
        <v>0</v>
      </c>
      <c r="T40" s="36">
        <f t="shared" si="3"/>
        <v>73250</v>
      </c>
      <c r="U40" s="36">
        <f t="shared" si="3"/>
        <v>0</v>
      </c>
      <c r="V40" s="36">
        <f t="shared" si="3"/>
        <v>0</v>
      </c>
      <c r="W40" s="36">
        <f t="shared" si="3"/>
        <v>73250</v>
      </c>
      <c r="X40" s="36">
        <f t="shared" si="3"/>
        <v>113436.68594574276</v>
      </c>
      <c r="Y40" s="36">
        <f t="shared" si="3"/>
        <v>183738.28065959757</v>
      </c>
      <c r="Z40" s="36">
        <f t="shared" si="3"/>
        <v>113942.94647268708</v>
      </c>
      <c r="AA40" s="37">
        <f t="shared" si="3"/>
        <v>411117.91307802749</v>
      </c>
    </row>
    <row r="41" spans="1:27" s="115" customFormat="1" ht="15.75" thickBot="1">
      <c r="B41" s="59" t="s">
        <v>61</v>
      </c>
      <c r="C41" s="193">
        <f>C30+C19</f>
        <v>93111.549999999988</v>
      </c>
      <c r="D41" s="191">
        <f t="shared" ref="D41:AA41" si="5">D30+D19</f>
        <v>37200</v>
      </c>
      <c r="E41" s="191">
        <f t="shared" si="5"/>
        <v>130311.54999999999</v>
      </c>
      <c r="F41" s="191">
        <f t="shared" si="5"/>
        <v>59895.913839597219</v>
      </c>
      <c r="G41" s="191">
        <f t="shared" si="5"/>
        <v>0</v>
      </c>
      <c r="H41" s="191">
        <f t="shared" si="5"/>
        <v>59895.913839597219</v>
      </c>
      <c r="I41" s="191">
        <f t="shared" si="5"/>
        <v>2750</v>
      </c>
      <c r="J41" s="191">
        <f t="shared" si="5"/>
        <v>9750</v>
      </c>
      <c r="K41" s="191">
        <f t="shared" si="5"/>
        <v>12500</v>
      </c>
      <c r="L41" s="191">
        <f t="shared" si="5"/>
        <v>0</v>
      </c>
      <c r="M41" s="191">
        <f t="shared" si="5"/>
        <v>6500</v>
      </c>
      <c r="N41" s="191">
        <f t="shared" si="5"/>
        <v>0</v>
      </c>
      <c r="O41" s="191">
        <f t="shared" si="5"/>
        <v>0</v>
      </c>
      <c r="P41" s="191">
        <f t="shared" si="5"/>
        <v>0</v>
      </c>
      <c r="Q41" s="191">
        <f t="shared" si="5"/>
        <v>0</v>
      </c>
      <c r="R41" s="191">
        <f t="shared" si="5"/>
        <v>0</v>
      </c>
      <c r="S41" s="191">
        <f t="shared" si="5"/>
        <v>0</v>
      </c>
      <c r="T41" s="191">
        <f t="shared" si="5"/>
        <v>6500</v>
      </c>
      <c r="U41" s="191">
        <f t="shared" si="5"/>
        <v>0</v>
      </c>
      <c r="V41" s="191">
        <f t="shared" si="5"/>
        <v>0</v>
      </c>
      <c r="W41" s="191">
        <f t="shared" si="5"/>
        <v>6500</v>
      </c>
      <c r="X41" s="191">
        <f t="shared" si="5"/>
        <v>1234.612038761011</v>
      </c>
      <c r="Y41" s="191">
        <f t="shared" si="5"/>
        <v>5239.0000000000273</v>
      </c>
      <c r="Z41" s="191">
        <f t="shared" si="5"/>
        <v>6397.0000000001928</v>
      </c>
      <c r="AA41" s="192">
        <f t="shared" si="5"/>
        <v>12870.612038761232</v>
      </c>
    </row>
    <row r="42" spans="1:27" s="115" customFormat="1">
      <c r="A42" s="176"/>
      <c r="B42" s="60" t="s">
        <v>107</v>
      </c>
      <c r="C42" s="33"/>
      <c r="D42" s="33"/>
      <c r="E42" s="33"/>
      <c r="F42" s="33">
        <v>5500</v>
      </c>
      <c r="G42" s="33">
        <v>12800</v>
      </c>
      <c r="H42" s="33">
        <v>18300</v>
      </c>
      <c r="I42" s="33"/>
      <c r="J42" s="33"/>
      <c r="K42" s="33"/>
      <c r="L42" s="33"/>
      <c r="M42" s="33"/>
      <c r="N42" s="33"/>
      <c r="O42" s="33"/>
      <c r="P42" s="33"/>
      <c r="Q42" s="33"/>
      <c r="R42" s="33"/>
      <c r="S42" s="33"/>
      <c r="T42" s="33"/>
      <c r="U42" s="33"/>
      <c r="V42" s="33"/>
      <c r="W42" s="33"/>
      <c r="X42" s="33"/>
      <c r="Y42" s="33"/>
      <c r="Z42" s="33"/>
      <c r="AA42" s="195"/>
    </row>
    <row r="43" spans="1:27" s="115" customFormat="1">
      <c r="A43" s="176"/>
      <c r="B43" s="60" t="s">
        <v>124</v>
      </c>
      <c r="C43" s="32"/>
      <c r="D43" s="32"/>
      <c r="E43" s="32"/>
      <c r="F43" s="32">
        <v>2600</v>
      </c>
      <c r="G43" s="32">
        <v>6200</v>
      </c>
      <c r="H43" s="32">
        <v>8800</v>
      </c>
      <c r="I43" s="32"/>
      <c r="J43" s="32"/>
      <c r="K43" s="32"/>
      <c r="L43" s="32"/>
      <c r="M43" s="32"/>
      <c r="N43" s="32"/>
      <c r="O43" s="32"/>
      <c r="P43" s="32"/>
      <c r="Q43" s="32"/>
      <c r="R43" s="32"/>
      <c r="S43" s="32"/>
      <c r="T43" s="32"/>
      <c r="U43" s="32"/>
      <c r="V43" s="32"/>
      <c r="W43" s="32"/>
      <c r="X43" s="32"/>
      <c r="Y43" s="32"/>
      <c r="Z43" s="32"/>
      <c r="AA43" s="13"/>
    </row>
    <row r="44" spans="1:27" s="115" customFormat="1">
      <c r="A44" s="176"/>
      <c r="B44" s="60" t="s">
        <v>126</v>
      </c>
      <c r="C44" s="33"/>
      <c r="D44" s="33"/>
      <c r="E44" s="33"/>
      <c r="F44" s="33">
        <v>2900</v>
      </c>
      <c r="G44" s="33">
        <v>6800</v>
      </c>
      <c r="H44" s="33">
        <v>9700</v>
      </c>
      <c r="I44" s="33"/>
      <c r="J44" s="33"/>
      <c r="K44" s="33"/>
      <c r="L44" s="33"/>
      <c r="M44" s="33"/>
      <c r="N44" s="33"/>
      <c r="O44" s="33"/>
      <c r="P44" s="33"/>
      <c r="Q44" s="33"/>
      <c r="R44" s="33"/>
      <c r="S44" s="33"/>
      <c r="T44" s="33"/>
      <c r="U44" s="33"/>
      <c r="V44" s="33"/>
      <c r="W44" s="33"/>
      <c r="X44" s="33"/>
      <c r="Y44" s="33"/>
      <c r="Z44" s="33"/>
      <c r="AA44" s="15"/>
    </row>
    <row r="45" spans="1:27" s="115" customFormat="1">
      <c r="A45" s="176"/>
      <c r="B45" s="60" t="s">
        <v>180</v>
      </c>
      <c r="C45" s="32"/>
      <c r="D45" s="32"/>
      <c r="E45" s="32"/>
      <c r="F45" s="32">
        <v>300</v>
      </c>
      <c r="G45" s="32">
        <v>700</v>
      </c>
      <c r="H45" s="32">
        <v>1000</v>
      </c>
      <c r="I45" s="32"/>
      <c r="J45" s="32"/>
      <c r="K45" s="32"/>
      <c r="L45" s="32"/>
      <c r="M45" s="32"/>
      <c r="N45" s="32"/>
      <c r="O45" s="32"/>
      <c r="P45" s="32"/>
      <c r="Q45" s="32"/>
      <c r="R45" s="32"/>
      <c r="S45" s="32"/>
      <c r="T45" s="32"/>
      <c r="U45" s="32"/>
      <c r="V45" s="32"/>
      <c r="W45" s="32"/>
      <c r="X45" s="32"/>
      <c r="Y45" s="32"/>
      <c r="Z45" s="32"/>
      <c r="AA45" s="13"/>
    </row>
    <row r="46" spans="1:27" s="115" customFormat="1" ht="15.75" thickBot="1">
      <c r="A46" s="176"/>
      <c r="B46" s="60" t="s">
        <v>146</v>
      </c>
      <c r="C46" s="33"/>
      <c r="D46" s="33"/>
      <c r="E46" s="33"/>
      <c r="F46" s="33">
        <v>900</v>
      </c>
      <c r="G46" s="33">
        <v>2100</v>
      </c>
      <c r="H46" s="33">
        <v>3000</v>
      </c>
      <c r="I46" s="33"/>
      <c r="J46" s="33"/>
      <c r="K46" s="33"/>
      <c r="L46" s="33"/>
      <c r="M46" s="33"/>
      <c r="N46" s="33"/>
      <c r="O46" s="33"/>
      <c r="P46" s="33"/>
      <c r="Q46" s="33"/>
      <c r="R46" s="33"/>
      <c r="S46" s="33"/>
      <c r="T46" s="33"/>
      <c r="U46" s="33"/>
      <c r="V46" s="33"/>
      <c r="W46" s="33"/>
      <c r="X46" s="33"/>
      <c r="Y46" s="33"/>
      <c r="Z46" s="33"/>
      <c r="AA46" s="15"/>
    </row>
    <row r="47" spans="1:27" s="115" customFormat="1" ht="15.75" thickBot="1">
      <c r="A47" s="176"/>
      <c r="B47" s="59" t="s">
        <v>133</v>
      </c>
      <c r="C47" s="55"/>
      <c r="D47" s="36"/>
      <c r="E47" s="36"/>
      <c r="F47" s="36">
        <f>SUM(F42:F46)</f>
        <v>12200</v>
      </c>
      <c r="G47" s="36">
        <f t="shared" ref="G47:H47" si="6">SUM(G42:G46)</f>
        <v>28600</v>
      </c>
      <c r="H47" s="36">
        <f t="shared" si="6"/>
        <v>40800</v>
      </c>
      <c r="I47" s="36"/>
      <c r="J47" s="36"/>
      <c r="K47" s="36"/>
      <c r="L47" s="36"/>
      <c r="M47" s="36"/>
      <c r="N47" s="36"/>
      <c r="O47" s="36"/>
      <c r="P47" s="36"/>
      <c r="Q47" s="36"/>
      <c r="R47" s="36"/>
      <c r="S47" s="36"/>
      <c r="T47" s="36"/>
      <c r="U47" s="36"/>
      <c r="V47" s="36"/>
      <c r="W47" s="36"/>
      <c r="X47" s="36"/>
      <c r="Y47" s="36"/>
      <c r="Z47" s="36"/>
      <c r="AA47" s="37"/>
    </row>
  </sheetData>
  <mergeCells count="3">
    <mergeCell ref="M4:N4"/>
    <mergeCell ref="C2:AA2"/>
    <mergeCell ref="C3:AA3"/>
  </mergeCells>
  <hyperlinks>
    <hyperlink ref="R1" location="ReadMe!A1" display="go back to ReadMe"/>
  </hyperlinks>
  <printOptions horizontalCentered="1"/>
  <pageMargins left="0.23622047244094491" right="0.23622047244094491" top="0.74803149606299213" bottom="0.74803149606299213" header="0.31496062992125984" footer="0.31496062992125984"/>
  <pageSetup paperSize="9" scale="65" orientation="landscape" r:id="rId1"/>
  <headerFooter>
    <oddHeader>&amp;C&amp;A</oddHeader>
    <oddFooter>&amp;C&amp;Z&amp;F</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7"/>
  <sheetViews>
    <sheetView workbookViewId="0">
      <selection activeCell="M42" sqref="M42"/>
    </sheetView>
  </sheetViews>
  <sheetFormatPr baseColWidth="10" defaultColWidth="9.140625" defaultRowHeight="15"/>
  <cols>
    <col min="1" max="1" width="2.7109375" customWidth="1"/>
    <col min="2" max="2" width="9.140625" style="1"/>
    <col min="4" max="5" width="9.140625" style="109"/>
    <col min="8" max="8" width="9.140625" customWidth="1"/>
    <col min="11" max="11" width="9.140625" customWidth="1"/>
    <col min="20" max="23" width="9.140625" customWidth="1"/>
  </cols>
  <sheetData>
    <row r="1" spans="1:28" ht="19.5" thickBot="1">
      <c r="A1" s="120" t="s">
        <v>302</v>
      </c>
      <c r="C1" s="1"/>
      <c r="F1" s="1"/>
      <c r="G1" s="1"/>
      <c r="H1" s="122" t="s">
        <v>317</v>
      </c>
      <c r="I1" s="1"/>
      <c r="J1" s="1"/>
      <c r="K1" s="1"/>
      <c r="L1" s="1"/>
      <c r="M1" s="1"/>
      <c r="N1" s="1"/>
      <c r="O1" s="1"/>
      <c r="P1" s="1"/>
      <c r="Q1" s="1"/>
      <c r="R1" s="142" t="s">
        <v>370</v>
      </c>
      <c r="S1" s="1"/>
      <c r="T1" s="1"/>
      <c r="U1" s="1"/>
      <c r="V1" s="1"/>
      <c r="W1" s="1"/>
      <c r="X1" s="1"/>
      <c r="Y1" s="1"/>
      <c r="Z1" s="1"/>
      <c r="AA1" s="1"/>
      <c r="AB1" s="1"/>
    </row>
    <row r="2" spans="1:28" s="2" customFormat="1" ht="15.75" customHeight="1" thickBot="1">
      <c r="B2" s="30" t="s">
        <v>59</v>
      </c>
      <c r="C2" s="205">
        <v>2050</v>
      </c>
      <c r="D2" s="206"/>
      <c r="E2" s="206"/>
      <c r="F2" s="206"/>
      <c r="G2" s="206"/>
      <c r="H2" s="206"/>
      <c r="I2" s="206"/>
      <c r="J2" s="206"/>
      <c r="K2" s="206"/>
      <c r="L2" s="206"/>
      <c r="M2" s="206"/>
      <c r="N2" s="206"/>
      <c r="O2" s="206"/>
      <c r="P2" s="206"/>
      <c r="Q2" s="206"/>
      <c r="R2" s="206"/>
      <c r="S2" s="206"/>
      <c r="T2" s="206"/>
      <c r="U2" s="206"/>
      <c r="V2" s="206"/>
      <c r="W2" s="206"/>
      <c r="X2" s="206"/>
      <c r="Y2" s="206"/>
      <c r="Z2" s="206"/>
      <c r="AA2" s="207"/>
    </row>
    <row r="3" spans="1:28" s="2" customFormat="1" ht="15.75" customHeight="1" thickBot="1">
      <c r="B3" s="58" t="s">
        <v>60</v>
      </c>
      <c r="C3" s="208" t="s">
        <v>7</v>
      </c>
      <c r="D3" s="209"/>
      <c r="E3" s="209"/>
      <c r="F3" s="209"/>
      <c r="G3" s="209"/>
      <c r="H3" s="209"/>
      <c r="I3" s="209"/>
      <c r="J3" s="209"/>
      <c r="K3" s="209"/>
      <c r="L3" s="209"/>
      <c r="M3" s="209"/>
      <c r="N3" s="209"/>
      <c r="O3" s="209"/>
      <c r="P3" s="209"/>
      <c r="Q3" s="209"/>
      <c r="R3" s="209"/>
      <c r="S3" s="209"/>
      <c r="T3" s="209"/>
      <c r="U3" s="209"/>
      <c r="V3" s="209"/>
      <c r="W3" s="209"/>
      <c r="X3" s="209"/>
      <c r="Y3" s="209"/>
      <c r="Z3" s="209"/>
      <c r="AA3" s="210"/>
    </row>
    <row r="4" spans="1:28" s="50" customFormat="1" ht="34.5" thickBot="1">
      <c r="B4" s="23" t="s">
        <v>149</v>
      </c>
      <c r="C4" s="47" t="s">
        <v>14</v>
      </c>
      <c r="D4" s="67" t="s">
        <v>296</v>
      </c>
      <c r="E4" s="67" t="s">
        <v>295</v>
      </c>
      <c r="F4" s="47" t="s">
        <v>160</v>
      </c>
      <c r="G4" s="47" t="s">
        <v>161</v>
      </c>
      <c r="H4" s="47" t="s">
        <v>162</v>
      </c>
      <c r="I4" s="47" t="s">
        <v>163</v>
      </c>
      <c r="J4" s="47" t="s">
        <v>164</v>
      </c>
      <c r="K4" s="47" t="s">
        <v>184</v>
      </c>
      <c r="L4" s="47" t="s">
        <v>16</v>
      </c>
      <c r="M4" s="211" t="s">
        <v>166</v>
      </c>
      <c r="N4" s="211"/>
      <c r="O4" s="47" t="s">
        <v>167</v>
      </c>
      <c r="P4" s="47" t="s">
        <v>168</v>
      </c>
      <c r="Q4" s="47" t="s">
        <v>169</v>
      </c>
      <c r="R4" s="47" t="s">
        <v>170</v>
      </c>
      <c r="S4" s="47" t="s">
        <v>171</v>
      </c>
      <c r="T4" s="47" t="s">
        <v>181</v>
      </c>
      <c r="U4" s="47" t="s">
        <v>182</v>
      </c>
      <c r="V4" s="47" t="s">
        <v>183</v>
      </c>
      <c r="W4" s="47" t="s">
        <v>175</v>
      </c>
      <c r="X4" s="47" t="s">
        <v>176</v>
      </c>
      <c r="Y4" s="47" t="s">
        <v>177</v>
      </c>
      <c r="Z4" s="47" t="s">
        <v>19</v>
      </c>
      <c r="AA4" s="48" t="s">
        <v>178</v>
      </c>
    </row>
    <row r="5" spans="1:28" ht="15.75" thickBot="1">
      <c r="B5" s="24" t="s">
        <v>57</v>
      </c>
      <c r="C5" s="18" t="s">
        <v>3</v>
      </c>
      <c r="D5" s="18" t="s">
        <v>3</v>
      </c>
      <c r="E5" s="18" t="s">
        <v>3</v>
      </c>
      <c r="F5" s="18" t="s">
        <v>3</v>
      </c>
      <c r="G5" s="18" t="s">
        <v>3</v>
      </c>
      <c r="H5" s="18" t="s">
        <v>3</v>
      </c>
      <c r="I5" s="18" t="s">
        <v>3</v>
      </c>
      <c r="J5" s="18" t="s">
        <v>3</v>
      </c>
      <c r="K5" s="18" t="s">
        <v>3</v>
      </c>
      <c r="L5" s="18" t="s">
        <v>3</v>
      </c>
      <c r="M5" s="18" t="s">
        <v>3</v>
      </c>
      <c r="N5" s="18" t="s">
        <v>3</v>
      </c>
      <c r="O5" s="18" t="s">
        <v>3</v>
      </c>
      <c r="P5" s="18" t="s">
        <v>3</v>
      </c>
      <c r="Q5" s="18" t="s">
        <v>3</v>
      </c>
      <c r="R5" s="18" t="s">
        <v>3</v>
      </c>
      <c r="S5" s="18" t="s">
        <v>3</v>
      </c>
      <c r="T5" s="18" t="s">
        <v>3</v>
      </c>
      <c r="U5" s="18" t="s">
        <v>3</v>
      </c>
      <c r="V5" s="18" t="s">
        <v>3</v>
      </c>
      <c r="W5" s="18" t="s">
        <v>3</v>
      </c>
      <c r="X5" s="18" t="s">
        <v>3</v>
      </c>
      <c r="Y5" s="18" t="s">
        <v>3</v>
      </c>
      <c r="Z5" s="18" t="s">
        <v>3</v>
      </c>
      <c r="AA5" s="17" t="s">
        <v>3</v>
      </c>
    </row>
    <row r="6" spans="1:28">
      <c r="B6" s="25" t="s">
        <v>56</v>
      </c>
      <c r="C6" s="4">
        <v>478</v>
      </c>
      <c r="D6" s="4">
        <v>0</v>
      </c>
      <c r="E6" s="4">
        <f>SUM(C6:D6)</f>
        <v>478</v>
      </c>
      <c r="F6" s="4">
        <v>1000</v>
      </c>
      <c r="G6" s="4">
        <v>0</v>
      </c>
      <c r="H6" s="4">
        <v>1000</v>
      </c>
      <c r="I6" s="4">
        <v>0</v>
      </c>
      <c r="J6" s="4">
        <v>0</v>
      </c>
      <c r="K6" s="4">
        <v>0</v>
      </c>
      <c r="L6" s="4">
        <v>0</v>
      </c>
      <c r="M6" s="4">
        <v>0</v>
      </c>
      <c r="N6" s="4">
        <v>500</v>
      </c>
      <c r="O6" s="4">
        <v>1000</v>
      </c>
      <c r="P6" s="4">
        <v>0</v>
      </c>
      <c r="Q6" s="4">
        <v>0</v>
      </c>
      <c r="R6" s="4">
        <v>0</v>
      </c>
      <c r="S6" s="4">
        <v>0</v>
      </c>
      <c r="T6" s="4">
        <v>1500</v>
      </c>
      <c r="U6" s="4">
        <v>0</v>
      </c>
      <c r="V6" s="4">
        <v>0</v>
      </c>
      <c r="W6" s="4">
        <v>1500</v>
      </c>
      <c r="X6" s="4">
        <v>477.78213434330104</v>
      </c>
      <c r="Y6" s="4">
        <v>1029.3504487382277</v>
      </c>
      <c r="Z6" s="4">
        <v>0</v>
      </c>
      <c r="AA6" s="13">
        <f>SUM(X6:Z6)</f>
        <v>1507.1325830815288</v>
      </c>
    </row>
    <row r="7" spans="1:28">
      <c r="B7" s="25" t="s">
        <v>54</v>
      </c>
      <c r="C7" s="16">
        <v>5751</v>
      </c>
      <c r="D7" s="16">
        <v>0</v>
      </c>
      <c r="E7" s="16">
        <f t="shared" ref="E7:E39" si="0">SUM(C7:D7)</f>
        <v>5751</v>
      </c>
      <c r="F7" s="16">
        <v>7039.9</v>
      </c>
      <c r="G7" s="16">
        <v>0</v>
      </c>
      <c r="H7" s="16">
        <v>7039.9</v>
      </c>
      <c r="I7" s="16">
        <v>1250</v>
      </c>
      <c r="J7" s="16">
        <v>0</v>
      </c>
      <c r="K7" s="16">
        <v>1250</v>
      </c>
      <c r="L7" s="16">
        <v>0</v>
      </c>
      <c r="M7" s="16">
        <v>1000</v>
      </c>
      <c r="N7" s="16">
        <v>1000</v>
      </c>
      <c r="O7" s="16">
        <v>1500</v>
      </c>
      <c r="P7" s="16">
        <v>0</v>
      </c>
      <c r="Q7" s="16">
        <v>0</v>
      </c>
      <c r="R7" s="16">
        <v>0</v>
      </c>
      <c r="S7" s="16">
        <v>0</v>
      </c>
      <c r="T7" s="16">
        <v>3500</v>
      </c>
      <c r="U7" s="16">
        <v>0</v>
      </c>
      <c r="V7" s="16">
        <v>0</v>
      </c>
      <c r="W7" s="16">
        <v>3500</v>
      </c>
      <c r="X7" s="16">
        <v>5458.7702560280413</v>
      </c>
      <c r="Y7" s="16">
        <v>4185.9999999997008</v>
      </c>
      <c r="Z7" s="16">
        <v>6787.9999999994052</v>
      </c>
      <c r="AA7" s="15">
        <f t="shared" ref="AA7:AA39" si="1">SUM(X7:Z7)</f>
        <v>16432.77025602715</v>
      </c>
    </row>
    <row r="8" spans="1:28">
      <c r="B8" s="25" t="s">
        <v>53</v>
      </c>
      <c r="C8" s="4">
        <v>766.69999999999993</v>
      </c>
      <c r="D8" s="4">
        <v>0</v>
      </c>
      <c r="E8" s="4">
        <f t="shared" si="0"/>
        <v>766.69999999999993</v>
      </c>
      <c r="F8" s="4">
        <v>1775</v>
      </c>
      <c r="G8" s="4">
        <v>0</v>
      </c>
      <c r="H8" s="4">
        <v>1775</v>
      </c>
      <c r="I8" s="4">
        <v>0</v>
      </c>
      <c r="J8" s="4">
        <v>0</v>
      </c>
      <c r="K8" s="4">
        <v>0</v>
      </c>
      <c r="L8" s="4">
        <v>0</v>
      </c>
      <c r="M8" s="4">
        <v>0</v>
      </c>
      <c r="N8" s="4">
        <v>500</v>
      </c>
      <c r="O8" s="4">
        <v>0</v>
      </c>
      <c r="P8" s="4">
        <v>0</v>
      </c>
      <c r="Q8" s="4">
        <v>0</v>
      </c>
      <c r="R8" s="4">
        <v>0</v>
      </c>
      <c r="S8" s="4">
        <v>800</v>
      </c>
      <c r="T8" s="4">
        <v>500</v>
      </c>
      <c r="U8" s="4">
        <v>0</v>
      </c>
      <c r="V8" s="4">
        <v>800</v>
      </c>
      <c r="W8" s="4">
        <v>1300</v>
      </c>
      <c r="X8" s="4">
        <v>706.57812984703924</v>
      </c>
      <c r="Y8" s="4">
        <v>474.75909864860358</v>
      </c>
      <c r="Z8" s="4">
        <v>440</v>
      </c>
      <c r="AA8" s="13">
        <f t="shared" si="1"/>
        <v>1621.3372284956429</v>
      </c>
    </row>
    <row r="9" spans="1:28">
      <c r="B9" s="25" t="s">
        <v>52</v>
      </c>
      <c r="C9" s="16">
        <v>6898.5999999999995</v>
      </c>
      <c r="D9" s="16">
        <v>2000</v>
      </c>
      <c r="E9" s="16">
        <f t="shared" si="0"/>
        <v>8898.5999999999985</v>
      </c>
      <c r="F9" s="16">
        <v>5182</v>
      </c>
      <c r="G9" s="16">
        <v>0</v>
      </c>
      <c r="H9" s="16">
        <v>5182</v>
      </c>
      <c r="I9" s="16">
        <v>500</v>
      </c>
      <c r="J9" s="16">
        <v>2000</v>
      </c>
      <c r="K9" s="16">
        <v>2500</v>
      </c>
      <c r="L9" s="16">
        <v>0</v>
      </c>
      <c r="M9" s="16">
        <v>4250</v>
      </c>
      <c r="N9" s="16">
        <v>6500</v>
      </c>
      <c r="O9" s="16">
        <v>10500</v>
      </c>
      <c r="P9" s="16">
        <v>0</v>
      </c>
      <c r="Q9" s="16">
        <v>0</v>
      </c>
      <c r="R9" s="16">
        <v>0</v>
      </c>
      <c r="S9" s="16">
        <v>0</v>
      </c>
      <c r="T9" s="16">
        <v>21250</v>
      </c>
      <c r="U9" s="16">
        <v>0</v>
      </c>
      <c r="V9" s="16">
        <v>0</v>
      </c>
      <c r="W9" s="16">
        <v>21250</v>
      </c>
      <c r="X9" s="16">
        <v>321.99645777329704</v>
      </c>
      <c r="Y9" s="16">
        <v>0</v>
      </c>
      <c r="Z9" s="16">
        <v>1308</v>
      </c>
      <c r="AA9" s="15">
        <f t="shared" si="1"/>
        <v>1629.9964577732972</v>
      </c>
    </row>
    <row r="10" spans="1:28">
      <c r="B10" s="25" t="s">
        <v>51</v>
      </c>
      <c r="C10" s="4">
        <v>1811.35</v>
      </c>
      <c r="D10" s="4">
        <v>0</v>
      </c>
      <c r="E10" s="4">
        <f t="shared" si="0"/>
        <v>1811.35</v>
      </c>
      <c r="F10" s="4">
        <v>3723</v>
      </c>
      <c r="G10" s="4">
        <v>0</v>
      </c>
      <c r="H10" s="4">
        <v>3723</v>
      </c>
      <c r="I10" s="4">
        <v>750</v>
      </c>
      <c r="J10" s="4">
        <v>0</v>
      </c>
      <c r="K10" s="4">
        <v>750</v>
      </c>
      <c r="L10" s="4">
        <v>1600</v>
      </c>
      <c r="M10" s="4">
        <v>750</v>
      </c>
      <c r="N10" s="4">
        <v>1000</v>
      </c>
      <c r="O10" s="4">
        <v>500</v>
      </c>
      <c r="P10" s="4">
        <v>0</v>
      </c>
      <c r="Q10" s="4">
        <v>0</v>
      </c>
      <c r="R10" s="4">
        <v>0</v>
      </c>
      <c r="S10" s="4">
        <v>800</v>
      </c>
      <c r="T10" s="4">
        <v>2250</v>
      </c>
      <c r="U10" s="4">
        <v>0</v>
      </c>
      <c r="V10" s="4">
        <v>800</v>
      </c>
      <c r="W10" s="4">
        <v>3050</v>
      </c>
      <c r="X10" s="4">
        <v>677.94005462693781</v>
      </c>
      <c r="Y10" s="4">
        <v>2813.3208397212757</v>
      </c>
      <c r="Z10" s="4">
        <v>937</v>
      </c>
      <c r="AA10" s="13">
        <f t="shared" si="1"/>
        <v>4428.2608943482137</v>
      </c>
    </row>
    <row r="11" spans="1:28">
      <c r="B11" s="25" t="s">
        <v>50</v>
      </c>
      <c r="C11" s="16">
        <v>1382.1</v>
      </c>
      <c r="D11" s="16">
        <v>0</v>
      </c>
      <c r="E11" s="16">
        <f t="shared" si="0"/>
        <v>1382.1</v>
      </c>
      <c r="F11" s="16">
        <v>9825</v>
      </c>
      <c r="G11" s="16">
        <v>0</v>
      </c>
      <c r="H11" s="16">
        <v>9825</v>
      </c>
      <c r="I11" s="16">
        <v>250</v>
      </c>
      <c r="J11" s="16">
        <v>1250</v>
      </c>
      <c r="K11" s="16">
        <v>1500</v>
      </c>
      <c r="L11" s="16">
        <v>0</v>
      </c>
      <c r="M11" s="16">
        <v>750</v>
      </c>
      <c r="N11" s="16">
        <v>1000</v>
      </c>
      <c r="O11" s="16">
        <v>3500</v>
      </c>
      <c r="P11" s="16">
        <v>0</v>
      </c>
      <c r="Q11" s="16">
        <v>0</v>
      </c>
      <c r="R11" s="16">
        <v>0</v>
      </c>
      <c r="S11" s="16">
        <v>0</v>
      </c>
      <c r="T11" s="16">
        <v>5250</v>
      </c>
      <c r="U11" s="16">
        <v>0</v>
      </c>
      <c r="V11" s="16">
        <v>0</v>
      </c>
      <c r="W11" s="16">
        <v>5250</v>
      </c>
      <c r="X11" s="16">
        <v>3837.9977155890938</v>
      </c>
      <c r="Y11" s="16">
        <v>7567.9999999986858</v>
      </c>
      <c r="Z11" s="16">
        <v>5442.9999999996526</v>
      </c>
      <c r="AA11" s="15">
        <f t="shared" si="1"/>
        <v>16848.997715587429</v>
      </c>
    </row>
    <row r="12" spans="1:28">
      <c r="B12" s="25" t="s">
        <v>49</v>
      </c>
      <c r="C12" s="4">
        <v>6154.8499999999995</v>
      </c>
      <c r="D12" s="4">
        <v>0</v>
      </c>
      <c r="E12" s="4">
        <f t="shared" si="0"/>
        <v>6154.8499999999995</v>
      </c>
      <c r="F12" s="4">
        <v>4071.9999999999441</v>
      </c>
      <c r="G12" s="4">
        <v>0</v>
      </c>
      <c r="H12" s="4">
        <v>4071.9999999999441</v>
      </c>
      <c r="I12" s="4">
        <v>1000</v>
      </c>
      <c r="J12" s="4">
        <v>0</v>
      </c>
      <c r="K12" s="4">
        <v>1000</v>
      </c>
      <c r="L12" s="4">
        <v>8000</v>
      </c>
      <c r="M12" s="4">
        <v>0</v>
      </c>
      <c r="N12" s="4">
        <v>500</v>
      </c>
      <c r="O12" s="4">
        <v>0</v>
      </c>
      <c r="P12" s="4">
        <v>0</v>
      </c>
      <c r="Q12" s="4">
        <v>0</v>
      </c>
      <c r="R12" s="4">
        <v>0</v>
      </c>
      <c r="S12" s="4">
        <v>0</v>
      </c>
      <c r="T12" s="4">
        <v>500</v>
      </c>
      <c r="U12" s="4">
        <v>0</v>
      </c>
      <c r="V12" s="4">
        <v>0</v>
      </c>
      <c r="W12" s="4">
        <v>500</v>
      </c>
      <c r="X12" s="4">
        <v>328.21274126177809</v>
      </c>
      <c r="Y12" s="4">
        <v>590.99999999999761</v>
      </c>
      <c r="Z12" s="4">
        <v>1130.0000000000196</v>
      </c>
      <c r="AA12" s="13">
        <f t="shared" si="1"/>
        <v>2049.2127412617951</v>
      </c>
    </row>
    <row r="13" spans="1:28">
      <c r="B13" s="25" t="s">
        <v>48</v>
      </c>
      <c r="C13" s="16">
        <v>70844</v>
      </c>
      <c r="D13" s="16">
        <v>18000</v>
      </c>
      <c r="E13" s="16">
        <f t="shared" si="0"/>
        <v>88844</v>
      </c>
      <c r="F13" s="16">
        <v>51753</v>
      </c>
      <c r="G13" s="16">
        <v>0</v>
      </c>
      <c r="H13" s="16">
        <v>51753</v>
      </c>
      <c r="I13" s="16">
        <v>7250</v>
      </c>
      <c r="J13" s="16">
        <v>1750</v>
      </c>
      <c r="K13" s="16">
        <v>9000</v>
      </c>
      <c r="L13" s="16">
        <v>0</v>
      </c>
      <c r="M13" s="16">
        <v>12000</v>
      </c>
      <c r="N13" s="16">
        <v>19500</v>
      </c>
      <c r="O13" s="16">
        <v>17000</v>
      </c>
      <c r="P13" s="16">
        <v>0</v>
      </c>
      <c r="Q13" s="16">
        <v>8000</v>
      </c>
      <c r="R13" s="16">
        <v>0</v>
      </c>
      <c r="S13" s="16">
        <v>5600</v>
      </c>
      <c r="T13" s="16">
        <v>48500</v>
      </c>
      <c r="U13" s="16">
        <v>8000</v>
      </c>
      <c r="V13" s="16">
        <v>5600</v>
      </c>
      <c r="W13" s="16">
        <v>62100</v>
      </c>
      <c r="X13" s="16">
        <v>4165.9286694509356</v>
      </c>
      <c r="Y13" s="16">
        <v>0</v>
      </c>
      <c r="Z13" s="16">
        <v>8095.0000000001028</v>
      </c>
      <c r="AA13" s="15">
        <f t="shared" si="1"/>
        <v>12260.928669451037</v>
      </c>
    </row>
    <row r="14" spans="1:28">
      <c r="B14" s="25" t="s">
        <v>47</v>
      </c>
      <c r="C14" s="4">
        <v>10950.55</v>
      </c>
      <c r="D14" s="4">
        <v>19000</v>
      </c>
      <c r="E14" s="4">
        <f t="shared" si="0"/>
        <v>29950.55</v>
      </c>
      <c r="F14" s="4">
        <v>1591.0000000000448</v>
      </c>
      <c r="G14" s="4">
        <v>0</v>
      </c>
      <c r="H14" s="4">
        <v>1591.0000000000448</v>
      </c>
      <c r="I14" s="4">
        <v>1000</v>
      </c>
      <c r="J14" s="4">
        <v>2000</v>
      </c>
      <c r="K14" s="4">
        <v>3000</v>
      </c>
      <c r="L14" s="4">
        <v>0</v>
      </c>
      <c r="M14" s="4">
        <v>0</v>
      </c>
      <c r="N14" s="4">
        <v>500</v>
      </c>
      <c r="O14" s="4">
        <v>0</v>
      </c>
      <c r="P14" s="4">
        <v>0</v>
      </c>
      <c r="Q14" s="4">
        <v>0</v>
      </c>
      <c r="R14" s="4">
        <v>0</v>
      </c>
      <c r="S14" s="4">
        <v>0</v>
      </c>
      <c r="T14" s="4">
        <v>500</v>
      </c>
      <c r="U14" s="4">
        <v>0</v>
      </c>
      <c r="V14" s="4">
        <v>0</v>
      </c>
      <c r="W14" s="4">
        <v>500</v>
      </c>
      <c r="X14" s="4">
        <v>4.0545226497175628</v>
      </c>
      <c r="Y14" s="4">
        <v>0</v>
      </c>
      <c r="Z14" s="4">
        <v>0</v>
      </c>
      <c r="AA14" s="13">
        <f t="shared" si="1"/>
        <v>4.0545226497175628</v>
      </c>
    </row>
    <row r="15" spans="1:28">
      <c r="B15" s="25" t="s">
        <v>46</v>
      </c>
      <c r="C15" s="16">
        <v>5411.95</v>
      </c>
      <c r="D15" s="16">
        <v>0</v>
      </c>
      <c r="E15" s="16">
        <f t="shared" si="0"/>
        <v>5411.95</v>
      </c>
      <c r="F15" s="16">
        <v>538</v>
      </c>
      <c r="G15" s="16">
        <v>0</v>
      </c>
      <c r="H15" s="16">
        <v>538</v>
      </c>
      <c r="I15" s="16">
        <v>250</v>
      </c>
      <c r="J15" s="16">
        <v>0</v>
      </c>
      <c r="K15" s="16">
        <v>250</v>
      </c>
      <c r="L15" s="16">
        <v>0</v>
      </c>
      <c r="M15" s="16">
        <v>0</v>
      </c>
      <c r="N15" s="16">
        <v>500</v>
      </c>
      <c r="O15" s="16">
        <v>0</v>
      </c>
      <c r="P15" s="16">
        <v>0</v>
      </c>
      <c r="Q15" s="16">
        <v>0</v>
      </c>
      <c r="R15" s="16">
        <v>0</v>
      </c>
      <c r="S15" s="16">
        <v>0</v>
      </c>
      <c r="T15" s="16">
        <v>500</v>
      </c>
      <c r="U15" s="16">
        <v>0</v>
      </c>
      <c r="V15" s="16">
        <v>0</v>
      </c>
      <c r="W15" s="16">
        <v>500</v>
      </c>
      <c r="X15" s="16">
        <v>9.7504730367824592</v>
      </c>
      <c r="Y15" s="16">
        <v>0</v>
      </c>
      <c r="Z15" s="16">
        <v>500</v>
      </c>
      <c r="AA15" s="15">
        <f t="shared" si="1"/>
        <v>509.75047303678247</v>
      </c>
    </row>
    <row r="16" spans="1:28">
      <c r="B16" s="25" t="s">
        <v>45</v>
      </c>
      <c r="C16" s="4">
        <v>44351.299999999996</v>
      </c>
      <c r="D16" s="4">
        <v>0</v>
      </c>
      <c r="E16" s="4">
        <f t="shared" si="0"/>
        <v>44351.299999999996</v>
      </c>
      <c r="F16" s="4">
        <v>51823.999999999993</v>
      </c>
      <c r="G16" s="4">
        <v>5974</v>
      </c>
      <c r="H16" s="4">
        <v>57797.999999999993</v>
      </c>
      <c r="I16" s="4">
        <v>4500</v>
      </c>
      <c r="J16" s="4">
        <v>500</v>
      </c>
      <c r="K16" s="4">
        <v>5000</v>
      </c>
      <c r="L16" s="4">
        <v>8000</v>
      </c>
      <c r="M16" s="4">
        <v>5750</v>
      </c>
      <c r="N16" s="4">
        <v>9500</v>
      </c>
      <c r="O16" s="4">
        <v>14000</v>
      </c>
      <c r="P16" s="4">
        <v>0</v>
      </c>
      <c r="Q16" s="4">
        <v>800</v>
      </c>
      <c r="R16" s="4">
        <v>0</v>
      </c>
      <c r="S16" s="4">
        <v>0</v>
      </c>
      <c r="T16" s="4">
        <v>29250</v>
      </c>
      <c r="U16" s="4">
        <v>800</v>
      </c>
      <c r="V16" s="4">
        <v>0</v>
      </c>
      <c r="W16" s="4">
        <v>30050</v>
      </c>
      <c r="X16" s="4">
        <v>4026.4772009880217</v>
      </c>
      <c r="Y16" s="4">
        <v>10883.999999999856</v>
      </c>
      <c r="Z16" s="4">
        <v>8567.9999999996362</v>
      </c>
      <c r="AA16" s="13">
        <f t="shared" si="1"/>
        <v>23478.477200987516</v>
      </c>
    </row>
    <row r="17" spans="2:27">
      <c r="B17" s="25" t="s">
        <v>44</v>
      </c>
      <c r="C17" s="16">
        <v>10858.75</v>
      </c>
      <c r="D17" s="16">
        <v>0</v>
      </c>
      <c r="E17" s="16">
        <f t="shared" si="0"/>
        <v>10858.75</v>
      </c>
      <c r="F17" s="16">
        <v>569.00000000000045</v>
      </c>
      <c r="G17" s="16">
        <v>0</v>
      </c>
      <c r="H17" s="16">
        <v>569.00000000000045</v>
      </c>
      <c r="I17" s="16">
        <v>2250</v>
      </c>
      <c r="J17" s="16">
        <v>750</v>
      </c>
      <c r="K17" s="16">
        <v>3000</v>
      </c>
      <c r="L17" s="16">
        <v>3200</v>
      </c>
      <c r="M17" s="16">
        <v>1750</v>
      </c>
      <c r="N17" s="16">
        <v>2500</v>
      </c>
      <c r="O17" s="16">
        <v>1500</v>
      </c>
      <c r="P17" s="16">
        <v>0</v>
      </c>
      <c r="Q17" s="16">
        <v>2400</v>
      </c>
      <c r="R17" s="16">
        <v>0</v>
      </c>
      <c r="S17" s="16">
        <v>0</v>
      </c>
      <c r="T17" s="16">
        <v>5750</v>
      </c>
      <c r="U17" s="16">
        <v>2400</v>
      </c>
      <c r="V17" s="16">
        <v>0</v>
      </c>
      <c r="W17" s="16">
        <v>8150</v>
      </c>
      <c r="X17" s="16">
        <v>4067.9210606204301</v>
      </c>
      <c r="Y17" s="16">
        <v>1730.99999999998</v>
      </c>
      <c r="Z17" s="16">
        <v>0</v>
      </c>
      <c r="AA17" s="15">
        <f t="shared" si="1"/>
        <v>5798.9210606204106</v>
      </c>
    </row>
    <row r="18" spans="2:27">
      <c r="B18" s="25" t="s">
        <v>42</v>
      </c>
      <c r="C18" s="4">
        <v>57779.600000000013</v>
      </c>
      <c r="D18" s="4">
        <v>0</v>
      </c>
      <c r="E18" s="4">
        <f t="shared" si="0"/>
        <v>57779.600000000013</v>
      </c>
      <c r="F18" s="4">
        <v>39765.999999999854</v>
      </c>
      <c r="G18" s="4">
        <v>599.99999999999898</v>
      </c>
      <c r="H18" s="4">
        <v>40365.999999999854</v>
      </c>
      <c r="I18" s="4">
        <v>7750</v>
      </c>
      <c r="J18" s="4">
        <v>0</v>
      </c>
      <c r="K18" s="4">
        <v>7750</v>
      </c>
      <c r="L18" s="4">
        <v>48000</v>
      </c>
      <c r="M18" s="4">
        <v>3250</v>
      </c>
      <c r="N18" s="4">
        <v>5500</v>
      </c>
      <c r="O18" s="4">
        <v>7500</v>
      </c>
      <c r="P18" s="4">
        <v>0</v>
      </c>
      <c r="Q18" s="4">
        <v>800</v>
      </c>
      <c r="R18" s="4">
        <v>0</v>
      </c>
      <c r="S18" s="4">
        <v>0</v>
      </c>
      <c r="T18" s="4">
        <v>16250</v>
      </c>
      <c r="U18" s="4">
        <v>800</v>
      </c>
      <c r="V18" s="4">
        <v>0</v>
      </c>
      <c r="W18" s="4">
        <v>17050</v>
      </c>
      <c r="X18" s="4">
        <v>8297.8481889783725</v>
      </c>
      <c r="Y18" s="4">
        <v>14635.999999999767</v>
      </c>
      <c r="Z18" s="4">
        <v>8487.9999999999964</v>
      </c>
      <c r="AA18" s="13">
        <f t="shared" si="1"/>
        <v>31421.848188978136</v>
      </c>
    </row>
    <row r="19" spans="2:27">
      <c r="B19" s="25" t="s">
        <v>43</v>
      </c>
      <c r="C19" s="16">
        <v>67385.258049186465</v>
      </c>
      <c r="D19" s="16">
        <v>29000</v>
      </c>
      <c r="E19" s="16">
        <f t="shared" si="0"/>
        <v>96385.258049186465</v>
      </c>
      <c r="F19" s="16">
        <v>9336.5469981057122</v>
      </c>
      <c r="G19" s="16">
        <v>0</v>
      </c>
      <c r="H19" s="16">
        <v>9336.5469981057122</v>
      </c>
      <c r="I19" s="16">
        <v>2750</v>
      </c>
      <c r="J19" s="16">
        <v>1500</v>
      </c>
      <c r="K19" s="16">
        <v>4250</v>
      </c>
      <c r="L19" s="16">
        <v>20800</v>
      </c>
      <c r="M19" s="16">
        <v>2500</v>
      </c>
      <c r="N19" s="16">
        <v>4000</v>
      </c>
      <c r="O19" s="16">
        <v>6000</v>
      </c>
      <c r="P19" s="16">
        <v>0</v>
      </c>
      <c r="Q19" s="16">
        <v>1600</v>
      </c>
      <c r="R19" s="16">
        <v>0</v>
      </c>
      <c r="S19" s="16">
        <v>0</v>
      </c>
      <c r="T19" s="16">
        <v>12500</v>
      </c>
      <c r="U19" s="16">
        <v>1600</v>
      </c>
      <c r="V19" s="16">
        <v>0</v>
      </c>
      <c r="W19" s="16">
        <v>14100</v>
      </c>
      <c r="X19" s="16">
        <v>640.75142360069606</v>
      </c>
      <c r="Y19" s="16">
        <v>2718.9999999999427</v>
      </c>
      <c r="Z19" s="16">
        <v>4045.9999999998608</v>
      </c>
      <c r="AA19" s="15">
        <f t="shared" si="1"/>
        <v>7405.751423600499</v>
      </c>
    </row>
    <row r="20" spans="2:27">
      <c r="B20" s="25" t="s">
        <v>41</v>
      </c>
      <c r="C20" s="4">
        <v>15565.199999999997</v>
      </c>
      <c r="D20" s="4">
        <v>0</v>
      </c>
      <c r="E20" s="4">
        <f t="shared" si="0"/>
        <v>15565.199999999997</v>
      </c>
      <c r="F20" s="4">
        <v>8693.0000000007512</v>
      </c>
      <c r="G20" s="4">
        <v>1659</v>
      </c>
      <c r="H20" s="4">
        <v>10352.000000000751</v>
      </c>
      <c r="I20" s="4">
        <v>1000</v>
      </c>
      <c r="J20" s="4">
        <v>0</v>
      </c>
      <c r="K20" s="4">
        <v>1000</v>
      </c>
      <c r="L20" s="4">
        <v>0</v>
      </c>
      <c r="M20" s="4">
        <v>1000</v>
      </c>
      <c r="N20" s="4">
        <v>1000</v>
      </c>
      <c r="O20" s="4">
        <v>1000</v>
      </c>
      <c r="P20" s="4">
        <v>0</v>
      </c>
      <c r="Q20" s="4">
        <v>0</v>
      </c>
      <c r="R20" s="4">
        <v>0</v>
      </c>
      <c r="S20" s="4">
        <v>0</v>
      </c>
      <c r="T20" s="4">
        <v>3000</v>
      </c>
      <c r="U20" s="4">
        <v>0</v>
      </c>
      <c r="V20" s="4">
        <v>0</v>
      </c>
      <c r="W20" s="4">
        <v>3000</v>
      </c>
      <c r="X20" s="4">
        <v>154.82999040557684</v>
      </c>
      <c r="Y20" s="4">
        <v>1775</v>
      </c>
      <c r="Z20" s="4">
        <v>1572</v>
      </c>
      <c r="AA20" s="13">
        <f t="shared" si="1"/>
        <v>3501.8299904055766</v>
      </c>
    </row>
    <row r="21" spans="2:27">
      <c r="B21" s="25" t="s">
        <v>40</v>
      </c>
      <c r="C21" s="16">
        <v>1822.3999999999999</v>
      </c>
      <c r="D21" s="16">
        <v>0</v>
      </c>
      <c r="E21" s="16">
        <f t="shared" si="0"/>
        <v>1822.3999999999999</v>
      </c>
      <c r="F21" s="16">
        <v>1299</v>
      </c>
      <c r="G21" s="16">
        <v>0</v>
      </c>
      <c r="H21" s="16">
        <v>1299</v>
      </c>
      <c r="I21" s="16">
        <v>0</v>
      </c>
      <c r="J21" s="16">
        <v>0</v>
      </c>
      <c r="K21" s="16">
        <v>0</v>
      </c>
      <c r="L21" s="16">
        <v>0</v>
      </c>
      <c r="M21" s="16">
        <v>250</v>
      </c>
      <c r="N21" s="16">
        <v>500</v>
      </c>
      <c r="O21" s="16">
        <v>1000</v>
      </c>
      <c r="P21" s="16">
        <v>0</v>
      </c>
      <c r="Q21" s="16">
        <v>800</v>
      </c>
      <c r="R21" s="16">
        <v>0</v>
      </c>
      <c r="S21" s="16">
        <v>0</v>
      </c>
      <c r="T21" s="16">
        <v>1750</v>
      </c>
      <c r="U21" s="16">
        <v>800</v>
      </c>
      <c r="V21" s="16">
        <v>0</v>
      </c>
      <c r="W21" s="16">
        <v>2550</v>
      </c>
      <c r="X21" s="16">
        <v>317.29183550393014</v>
      </c>
      <c r="Y21" s="16">
        <v>2481.118294841096</v>
      </c>
      <c r="Z21" s="16">
        <v>293</v>
      </c>
      <c r="AA21" s="15">
        <f t="shared" si="1"/>
        <v>3091.4101303450261</v>
      </c>
    </row>
    <row r="22" spans="2:27">
      <c r="B22" s="25" t="s">
        <v>39</v>
      </c>
      <c r="C22" s="4">
        <v>3480.75</v>
      </c>
      <c r="D22" s="4">
        <v>0</v>
      </c>
      <c r="E22" s="4">
        <f t="shared" si="0"/>
        <v>3480.75</v>
      </c>
      <c r="F22" s="4">
        <v>3787</v>
      </c>
      <c r="G22" s="4">
        <v>0</v>
      </c>
      <c r="H22" s="4">
        <v>3787</v>
      </c>
      <c r="I22" s="4">
        <v>1250</v>
      </c>
      <c r="J22" s="4">
        <v>0</v>
      </c>
      <c r="K22" s="4">
        <v>1250</v>
      </c>
      <c r="L22" s="4">
        <v>3200</v>
      </c>
      <c r="M22" s="4">
        <v>1000</v>
      </c>
      <c r="N22" s="4">
        <v>1000</v>
      </c>
      <c r="O22" s="4">
        <v>2000</v>
      </c>
      <c r="P22" s="4">
        <v>0</v>
      </c>
      <c r="Q22" s="4">
        <v>0</v>
      </c>
      <c r="R22" s="4">
        <v>0</v>
      </c>
      <c r="S22" s="4">
        <v>0</v>
      </c>
      <c r="T22" s="4">
        <v>4000</v>
      </c>
      <c r="U22" s="4">
        <v>0</v>
      </c>
      <c r="V22" s="4">
        <v>0</v>
      </c>
      <c r="W22" s="4">
        <v>4000</v>
      </c>
      <c r="X22" s="4">
        <v>35.667185089288559</v>
      </c>
      <c r="Y22" s="4">
        <v>0</v>
      </c>
      <c r="Z22" s="4">
        <v>600</v>
      </c>
      <c r="AA22" s="13">
        <f t="shared" si="1"/>
        <v>635.66718508928852</v>
      </c>
    </row>
    <row r="23" spans="2:27">
      <c r="B23" s="25" t="s">
        <v>38</v>
      </c>
      <c r="C23" s="16">
        <v>12302.9</v>
      </c>
      <c r="D23" s="16">
        <v>0</v>
      </c>
      <c r="E23" s="16">
        <f t="shared" si="0"/>
        <v>12302.9</v>
      </c>
      <c r="F23" s="16">
        <v>558</v>
      </c>
      <c r="G23" s="16">
        <v>0</v>
      </c>
      <c r="H23" s="16">
        <v>558</v>
      </c>
      <c r="I23" s="16">
        <v>0</v>
      </c>
      <c r="J23" s="16">
        <v>250</v>
      </c>
      <c r="K23" s="16">
        <v>250</v>
      </c>
      <c r="L23" s="16">
        <v>0</v>
      </c>
      <c r="M23" s="16">
        <v>250</v>
      </c>
      <c r="N23" s="16">
        <v>500</v>
      </c>
      <c r="O23" s="16">
        <v>1000</v>
      </c>
      <c r="P23" s="16">
        <v>0</v>
      </c>
      <c r="Q23" s="16">
        <v>0</v>
      </c>
      <c r="R23" s="16">
        <v>0</v>
      </c>
      <c r="S23" s="16">
        <v>0</v>
      </c>
      <c r="T23" s="16">
        <v>1750</v>
      </c>
      <c r="U23" s="16">
        <v>0</v>
      </c>
      <c r="V23" s="16">
        <v>0</v>
      </c>
      <c r="W23" s="16">
        <v>1750</v>
      </c>
      <c r="X23" s="16">
        <v>170.88323647016995</v>
      </c>
      <c r="Y23" s="16">
        <v>0</v>
      </c>
      <c r="Z23" s="16">
        <v>1206</v>
      </c>
      <c r="AA23" s="15">
        <f t="shared" si="1"/>
        <v>1376.88323647017</v>
      </c>
    </row>
    <row r="24" spans="2:27">
      <c r="B24" s="25" t="s">
        <v>37</v>
      </c>
      <c r="C24" s="4">
        <v>22348.2</v>
      </c>
      <c r="D24" s="4">
        <v>0</v>
      </c>
      <c r="E24" s="4">
        <f t="shared" si="0"/>
        <v>22348.2</v>
      </c>
      <c r="F24" s="4">
        <v>42188.00000000748</v>
      </c>
      <c r="G24" s="4">
        <v>2541</v>
      </c>
      <c r="H24" s="4">
        <v>44729.00000000748</v>
      </c>
      <c r="I24" s="4">
        <v>8000</v>
      </c>
      <c r="J24" s="4">
        <v>0</v>
      </c>
      <c r="K24" s="4">
        <v>8000</v>
      </c>
      <c r="L24" s="4">
        <v>0</v>
      </c>
      <c r="M24" s="4">
        <v>9750</v>
      </c>
      <c r="N24" s="4">
        <v>16000</v>
      </c>
      <c r="O24" s="4">
        <v>21000</v>
      </c>
      <c r="P24" s="4">
        <v>0</v>
      </c>
      <c r="Q24" s="4">
        <v>5600</v>
      </c>
      <c r="R24" s="4">
        <v>0</v>
      </c>
      <c r="S24" s="4">
        <v>0</v>
      </c>
      <c r="T24" s="4">
        <v>46750</v>
      </c>
      <c r="U24" s="4">
        <v>5600</v>
      </c>
      <c r="V24" s="4">
        <v>0</v>
      </c>
      <c r="W24" s="4">
        <v>52350</v>
      </c>
      <c r="X24" s="4">
        <v>3865.7092042555687</v>
      </c>
      <c r="Y24" s="4">
        <v>12162.000000001084</v>
      </c>
      <c r="Z24" s="4">
        <v>3380.0000000000005</v>
      </c>
      <c r="AA24" s="13">
        <f t="shared" si="1"/>
        <v>19407.709204256655</v>
      </c>
    </row>
    <row r="25" spans="2:27">
      <c r="B25" s="25" t="s">
        <v>36</v>
      </c>
      <c r="C25" s="16">
        <v>7473.9</v>
      </c>
      <c r="D25" s="16">
        <v>0</v>
      </c>
      <c r="E25" s="16">
        <f t="shared" si="0"/>
        <v>7473.9</v>
      </c>
      <c r="F25" s="16">
        <v>902</v>
      </c>
      <c r="G25" s="16">
        <v>0</v>
      </c>
      <c r="H25" s="16">
        <v>902</v>
      </c>
      <c r="I25" s="16">
        <v>500</v>
      </c>
      <c r="J25" s="16">
        <v>0</v>
      </c>
      <c r="K25" s="16">
        <v>500</v>
      </c>
      <c r="L25" s="16">
        <v>1600</v>
      </c>
      <c r="M25" s="16">
        <v>750</v>
      </c>
      <c r="N25" s="16">
        <v>1000</v>
      </c>
      <c r="O25" s="16">
        <v>1500</v>
      </c>
      <c r="P25" s="16">
        <v>0</v>
      </c>
      <c r="Q25" s="16">
        <v>0</v>
      </c>
      <c r="R25" s="16">
        <v>0</v>
      </c>
      <c r="S25" s="16">
        <v>0</v>
      </c>
      <c r="T25" s="16">
        <v>3250</v>
      </c>
      <c r="U25" s="16">
        <v>0</v>
      </c>
      <c r="V25" s="16">
        <v>0</v>
      </c>
      <c r="W25" s="16">
        <v>3250</v>
      </c>
      <c r="X25" s="16">
        <v>256.41814138275663</v>
      </c>
      <c r="Y25" s="16">
        <v>0</v>
      </c>
      <c r="Z25" s="16">
        <v>1130</v>
      </c>
      <c r="AA25" s="15">
        <f t="shared" si="1"/>
        <v>1386.4181413827566</v>
      </c>
    </row>
    <row r="26" spans="2:27">
      <c r="B26" s="25" t="s">
        <v>35</v>
      </c>
      <c r="C26" s="4">
        <v>279.64999999999998</v>
      </c>
      <c r="D26" s="4">
        <v>0</v>
      </c>
      <c r="E26" s="4">
        <f t="shared" si="0"/>
        <v>279.64999999999998</v>
      </c>
      <c r="F26" s="4">
        <v>171</v>
      </c>
      <c r="G26" s="4">
        <v>0</v>
      </c>
      <c r="H26" s="4">
        <v>171</v>
      </c>
      <c r="I26" s="4">
        <v>0</v>
      </c>
      <c r="J26" s="4">
        <v>0</v>
      </c>
      <c r="K26" s="4">
        <v>0</v>
      </c>
      <c r="L26" s="4">
        <v>0</v>
      </c>
      <c r="M26" s="4">
        <v>0</v>
      </c>
      <c r="N26" s="4">
        <v>500</v>
      </c>
      <c r="O26" s="4">
        <v>500</v>
      </c>
      <c r="P26" s="4">
        <v>0</v>
      </c>
      <c r="Q26" s="4">
        <v>0</v>
      </c>
      <c r="R26" s="4">
        <v>0</v>
      </c>
      <c r="S26" s="4">
        <v>0</v>
      </c>
      <c r="T26" s="4">
        <v>1000</v>
      </c>
      <c r="U26" s="4">
        <v>0</v>
      </c>
      <c r="V26" s="4">
        <v>0</v>
      </c>
      <c r="W26" s="4">
        <v>1000</v>
      </c>
      <c r="X26" s="4">
        <v>147.86912512007152</v>
      </c>
      <c r="Y26" s="4">
        <v>0</v>
      </c>
      <c r="Z26" s="4">
        <v>1044</v>
      </c>
      <c r="AA26" s="13">
        <f t="shared" si="1"/>
        <v>1191.8691251200714</v>
      </c>
    </row>
    <row r="27" spans="2:27">
      <c r="B27" s="25" t="s">
        <v>34</v>
      </c>
      <c r="C27" s="16">
        <v>6848.45</v>
      </c>
      <c r="D27" s="16">
        <v>0</v>
      </c>
      <c r="E27" s="16">
        <f t="shared" si="0"/>
        <v>6848.45</v>
      </c>
      <c r="F27" s="16">
        <v>699</v>
      </c>
      <c r="G27" s="16">
        <v>0</v>
      </c>
      <c r="H27" s="16">
        <v>699</v>
      </c>
      <c r="I27" s="16">
        <v>500</v>
      </c>
      <c r="J27" s="16">
        <v>0</v>
      </c>
      <c r="K27" s="16">
        <v>500</v>
      </c>
      <c r="L27" s="16">
        <v>0</v>
      </c>
      <c r="M27" s="16">
        <v>250</v>
      </c>
      <c r="N27" s="16">
        <v>500</v>
      </c>
      <c r="O27" s="16">
        <v>1000</v>
      </c>
      <c r="P27" s="16">
        <v>0</v>
      </c>
      <c r="Q27" s="16">
        <v>0</v>
      </c>
      <c r="R27" s="16">
        <v>0</v>
      </c>
      <c r="S27" s="16">
        <v>0</v>
      </c>
      <c r="T27" s="16">
        <v>1750</v>
      </c>
      <c r="U27" s="16">
        <v>0</v>
      </c>
      <c r="V27" s="16">
        <v>0</v>
      </c>
      <c r="W27" s="16">
        <v>1750</v>
      </c>
      <c r="X27" s="16">
        <v>1459.6526898285094</v>
      </c>
      <c r="Y27" s="16">
        <v>0</v>
      </c>
      <c r="Z27" s="16">
        <v>0</v>
      </c>
      <c r="AA27" s="15">
        <f t="shared" si="1"/>
        <v>1459.6526898285094</v>
      </c>
    </row>
    <row r="28" spans="2:27">
      <c r="B28" s="25" t="s">
        <v>32</v>
      </c>
      <c r="C28" s="4">
        <v>106.25</v>
      </c>
      <c r="D28" s="4">
        <v>0</v>
      </c>
      <c r="E28" s="4">
        <f t="shared" si="0"/>
        <v>106.25</v>
      </c>
      <c r="F28" s="4">
        <v>458</v>
      </c>
      <c r="G28" s="4">
        <v>0</v>
      </c>
      <c r="H28" s="4">
        <v>458</v>
      </c>
      <c r="I28" s="4">
        <v>0</v>
      </c>
      <c r="J28" s="4">
        <v>0</v>
      </c>
      <c r="K28" s="4">
        <v>0</v>
      </c>
      <c r="L28" s="4">
        <v>0</v>
      </c>
      <c r="M28" s="4">
        <v>0</v>
      </c>
      <c r="N28" s="4">
        <v>500</v>
      </c>
      <c r="O28" s="4">
        <v>0</v>
      </c>
      <c r="P28" s="4">
        <v>0</v>
      </c>
      <c r="Q28" s="4">
        <v>0</v>
      </c>
      <c r="R28" s="4">
        <v>0</v>
      </c>
      <c r="S28" s="4">
        <v>0</v>
      </c>
      <c r="T28" s="4">
        <v>500</v>
      </c>
      <c r="U28" s="4">
        <v>0</v>
      </c>
      <c r="V28" s="4">
        <v>0</v>
      </c>
      <c r="W28" s="4">
        <v>500</v>
      </c>
      <c r="X28" s="4">
        <v>59.261685681961268</v>
      </c>
      <c r="Y28" s="4">
        <v>638.3040712761059</v>
      </c>
      <c r="Z28" s="4">
        <v>0</v>
      </c>
      <c r="AA28" s="13">
        <f t="shared" si="1"/>
        <v>697.56575695806714</v>
      </c>
    </row>
    <row r="29" spans="2:27">
      <c r="B29" s="25" t="s">
        <v>31</v>
      </c>
      <c r="C29" s="16">
        <v>196.35</v>
      </c>
      <c r="D29" s="16">
        <v>0</v>
      </c>
      <c r="E29" s="16">
        <f t="shared" si="0"/>
        <v>196.35</v>
      </c>
      <c r="F29" s="16">
        <v>617</v>
      </c>
      <c r="G29" s="16">
        <v>0</v>
      </c>
      <c r="H29" s="16">
        <v>617</v>
      </c>
      <c r="I29" s="16">
        <v>0</v>
      </c>
      <c r="J29" s="16">
        <v>0</v>
      </c>
      <c r="K29" s="16">
        <v>0</v>
      </c>
      <c r="L29" s="16">
        <v>0</v>
      </c>
      <c r="M29" s="16">
        <v>0</v>
      </c>
      <c r="N29" s="16">
        <v>500</v>
      </c>
      <c r="O29" s="16">
        <v>500</v>
      </c>
      <c r="P29" s="16">
        <v>0</v>
      </c>
      <c r="Q29" s="16">
        <v>0</v>
      </c>
      <c r="R29" s="16">
        <v>0</v>
      </c>
      <c r="S29" s="16">
        <v>800</v>
      </c>
      <c r="T29" s="16">
        <v>1000</v>
      </c>
      <c r="U29" s="16">
        <v>0</v>
      </c>
      <c r="V29" s="16">
        <v>800</v>
      </c>
      <c r="W29" s="16">
        <v>1800</v>
      </c>
      <c r="X29" s="16">
        <v>0</v>
      </c>
      <c r="Y29" s="16">
        <v>415.15954218733663</v>
      </c>
      <c r="Z29" s="16">
        <v>0</v>
      </c>
      <c r="AA29" s="15">
        <f t="shared" si="1"/>
        <v>415.15954218733663</v>
      </c>
    </row>
    <row r="30" spans="2:27">
      <c r="B30" s="25" t="s">
        <v>33</v>
      </c>
      <c r="C30" s="4">
        <v>5719.8419508135239</v>
      </c>
      <c r="D30" s="4">
        <v>0</v>
      </c>
      <c r="E30" s="4">
        <f t="shared" si="0"/>
        <v>5719.8419508135239</v>
      </c>
      <c r="F30" s="4">
        <v>72.453001894914522</v>
      </c>
      <c r="G30" s="4">
        <v>0</v>
      </c>
      <c r="H30" s="4">
        <v>72.453001894914522</v>
      </c>
      <c r="I30" s="4">
        <v>0</v>
      </c>
      <c r="J30" s="4">
        <v>0</v>
      </c>
      <c r="K30" s="4">
        <v>0</v>
      </c>
      <c r="L30" s="4">
        <v>0</v>
      </c>
      <c r="M30" s="4">
        <v>250</v>
      </c>
      <c r="N30" s="4">
        <v>500</v>
      </c>
      <c r="O30" s="4">
        <v>0</v>
      </c>
      <c r="P30" s="4">
        <v>0</v>
      </c>
      <c r="Q30" s="4">
        <v>0</v>
      </c>
      <c r="R30" s="4">
        <v>0</v>
      </c>
      <c r="S30" s="4">
        <v>0</v>
      </c>
      <c r="T30" s="4">
        <v>750</v>
      </c>
      <c r="U30" s="4">
        <v>0</v>
      </c>
      <c r="V30" s="4">
        <v>0</v>
      </c>
      <c r="W30" s="4">
        <v>750</v>
      </c>
      <c r="X30" s="4">
        <v>0</v>
      </c>
      <c r="Y30" s="4">
        <v>0</v>
      </c>
      <c r="Z30" s="4">
        <v>0</v>
      </c>
      <c r="AA30" s="13">
        <f t="shared" si="1"/>
        <v>0</v>
      </c>
    </row>
    <row r="31" spans="2:27">
      <c r="B31" s="25" t="s">
        <v>29</v>
      </c>
      <c r="C31" s="16">
        <v>12197.5</v>
      </c>
      <c r="D31" s="16">
        <v>7000</v>
      </c>
      <c r="E31" s="16">
        <f t="shared" si="0"/>
        <v>19197.5</v>
      </c>
      <c r="F31" s="16">
        <v>5362</v>
      </c>
      <c r="G31" s="16">
        <v>0</v>
      </c>
      <c r="H31" s="16">
        <v>5362</v>
      </c>
      <c r="I31" s="16">
        <v>500</v>
      </c>
      <c r="J31" s="16">
        <v>2250</v>
      </c>
      <c r="K31" s="16">
        <v>2750</v>
      </c>
      <c r="L31" s="16">
        <v>0</v>
      </c>
      <c r="M31" s="16">
        <v>5750</v>
      </c>
      <c r="N31" s="16">
        <v>9500</v>
      </c>
      <c r="O31" s="16">
        <v>11500</v>
      </c>
      <c r="P31" s="16">
        <v>0</v>
      </c>
      <c r="Q31" s="16">
        <v>3200</v>
      </c>
      <c r="R31" s="16">
        <v>0</v>
      </c>
      <c r="S31" s="16">
        <v>0</v>
      </c>
      <c r="T31" s="16">
        <v>26750</v>
      </c>
      <c r="U31" s="16">
        <v>3200</v>
      </c>
      <c r="V31" s="16">
        <v>0</v>
      </c>
      <c r="W31" s="16">
        <v>29950</v>
      </c>
      <c r="X31" s="16">
        <v>18.038275904798343</v>
      </c>
      <c r="Y31" s="16">
        <v>0</v>
      </c>
      <c r="Z31" s="16">
        <v>0</v>
      </c>
      <c r="AA31" s="15">
        <f t="shared" si="1"/>
        <v>18.038275904798343</v>
      </c>
    </row>
    <row r="32" spans="2:27">
      <c r="B32" s="25" t="s">
        <v>28</v>
      </c>
      <c r="C32" s="4">
        <v>6261.0999999999995</v>
      </c>
      <c r="D32" s="4">
        <v>493.81188118811883</v>
      </c>
      <c r="E32" s="4">
        <f t="shared" si="0"/>
        <v>6754.9118811881181</v>
      </c>
      <c r="F32" s="4">
        <v>1303.0000000000018</v>
      </c>
      <c r="G32" s="4">
        <v>0</v>
      </c>
      <c r="H32" s="4">
        <v>1303.0000000000018</v>
      </c>
      <c r="I32" s="4">
        <v>750</v>
      </c>
      <c r="J32" s="4">
        <v>0</v>
      </c>
      <c r="K32" s="4">
        <v>750</v>
      </c>
      <c r="L32" s="4">
        <v>0</v>
      </c>
      <c r="M32" s="4">
        <v>0</v>
      </c>
      <c r="N32" s="4">
        <v>0</v>
      </c>
      <c r="O32" s="4">
        <v>0</v>
      </c>
      <c r="P32" s="4">
        <v>0</v>
      </c>
      <c r="Q32" s="4">
        <v>0</v>
      </c>
      <c r="R32" s="4">
        <v>0</v>
      </c>
      <c r="S32" s="4">
        <v>0</v>
      </c>
      <c r="T32" s="4">
        <v>0</v>
      </c>
      <c r="U32" s="4">
        <v>0</v>
      </c>
      <c r="V32" s="4">
        <v>0</v>
      </c>
      <c r="W32" s="4">
        <v>0</v>
      </c>
      <c r="X32" s="4">
        <v>16508.135909912198</v>
      </c>
      <c r="Y32" s="4">
        <v>24916.00000000103</v>
      </c>
      <c r="Z32" s="4">
        <v>10935.999999999642</v>
      </c>
      <c r="AA32" s="13">
        <f t="shared" si="1"/>
        <v>52360.135909912868</v>
      </c>
    </row>
    <row r="33" spans="1:27">
      <c r="B33" s="25" t="s">
        <v>30</v>
      </c>
      <c r="C33" s="16">
        <v>27180.45</v>
      </c>
      <c r="D33" s="16">
        <v>0</v>
      </c>
      <c r="E33" s="16">
        <f t="shared" si="0"/>
        <v>27180.45</v>
      </c>
      <c r="F33" s="16">
        <v>5386.000000000121</v>
      </c>
      <c r="G33" s="16">
        <v>0</v>
      </c>
      <c r="H33" s="16">
        <v>5386.000000000121</v>
      </c>
      <c r="I33" s="16">
        <v>2750</v>
      </c>
      <c r="J33" s="16">
        <v>0</v>
      </c>
      <c r="K33" s="16">
        <v>2750</v>
      </c>
      <c r="L33" s="16">
        <v>8000</v>
      </c>
      <c r="M33" s="16">
        <v>1250</v>
      </c>
      <c r="N33" s="16">
        <v>1500</v>
      </c>
      <c r="O33" s="16">
        <v>1000</v>
      </c>
      <c r="P33" s="16">
        <v>0</v>
      </c>
      <c r="Q33" s="16">
        <v>800</v>
      </c>
      <c r="R33" s="16">
        <v>0</v>
      </c>
      <c r="S33" s="16">
        <v>1600</v>
      </c>
      <c r="T33" s="16">
        <v>3750</v>
      </c>
      <c r="U33" s="16">
        <v>800</v>
      </c>
      <c r="V33" s="16">
        <v>1600</v>
      </c>
      <c r="W33" s="16">
        <v>6150</v>
      </c>
      <c r="X33" s="16">
        <v>542.41176222512229</v>
      </c>
      <c r="Y33" s="16">
        <v>0</v>
      </c>
      <c r="Z33" s="16">
        <v>2397.0000000000837</v>
      </c>
      <c r="AA33" s="15">
        <f t="shared" si="1"/>
        <v>2939.4117622252061</v>
      </c>
    </row>
    <row r="34" spans="1:27">
      <c r="B34" s="25" t="s">
        <v>27</v>
      </c>
      <c r="C34" s="4">
        <v>8178.7</v>
      </c>
      <c r="D34" s="4">
        <v>0</v>
      </c>
      <c r="E34" s="4">
        <f t="shared" si="0"/>
        <v>8178.7</v>
      </c>
      <c r="F34" s="4">
        <v>6385.9999999995125</v>
      </c>
      <c r="G34" s="4">
        <v>1168.9999999999891</v>
      </c>
      <c r="H34" s="4">
        <v>7554.9999999995016</v>
      </c>
      <c r="I34" s="4">
        <v>750</v>
      </c>
      <c r="J34" s="4">
        <v>250</v>
      </c>
      <c r="K34" s="4">
        <v>1000</v>
      </c>
      <c r="L34" s="4">
        <v>0</v>
      </c>
      <c r="M34" s="4">
        <v>1000</v>
      </c>
      <c r="N34" s="4">
        <v>1000</v>
      </c>
      <c r="O34" s="4">
        <v>4000</v>
      </c>
      <c r="P34" s="4">
        <v>0</v>
      </c>
      <c r="Q34" s="4">
        <v>0</v>
      </c>
      <c r="R34" s="4">
        <v>0</v>
      </c>
      <c r="S34" s="4">
        <v>0</v>
      </c>
      <c r="T34" s="4">
        <v>6000</v>
      </c>
      <c r="U34" s="4">
        <v>0</v>
      </c>
      <c r="V34" s="4">
        <v>0</v>
      </c>
      <c r="W34" s="4">
        <v>6000</v>
      </c>
      <c r="X34" s="4">
        <v>1944.3572377663934</v>
      </c>
      <c r="Y34" s="4">
        <v>1577.9999999999882</v>
      </c>
      <c r="Z34" s="4">
        <v>3632.0000000000996</v>
      </c>
      <c r="AA34" s="13">
        <f t="shared" si="1"/>
        <v>7154.3572377664805</v>
      </c>
    </row>
    <row r="35" spans="1:27">
      <c r="B35" s="25" t="s">
        <v>26</v>
      </c>
      <c r="C35" s="16">
        <v>3999.636229901193</v>
      </c>
      <c r="D35" s="16">
        <v>0</v>
      </c>
      <c r="E35" s="16">
        <f t="shared" si="0"/>
        <v>3999.636229901193</v>
      </c>
      <c r="F35" s="16">
        <v>6159.0000000002719</v>
      </c>
      <c r="G35" s="16">
        <v>0</v>
      </c>
      <c r="H35" s="16">
        <v>6159.0000000002719</v>
      </c>
      <c r="I35" s="16">
        <v>1500</v>
      </c>
      <c r="J35" s="16">
        <v>0</v>
      </c>
      <c r="K35" s="16">
        <v>1500</v>
      </c>
      <c r="L35" s="16">
        <v>3200</v>
      </c>
      <c r="M35" s="16">
        <v>1250</v>
      </c>
      <c r="N35" s="16">
        <v>2500</v>
      </c>
      <c r="O35" s="16">
        <v>2000</v>
      </c>
      <c r="P35" s="16">
        <v>0</v>
      </c>
      <c r="Q35" s="16">
        <v>800</v>
      </c>
      <c r="R35" s="16">
        <v>0</v>
      </c>
      <c r="S35" s="16">
        <v>800</v>
      </c>
      <c r="T35" s="16">
        <v>5750</v>
      </c>
      <c r="U35" s="16">
        <v>800</v>
      </c>
      <c r="V35" s="16">
        <v>800</v>
      </c>
      <c r="W35" s="16">
        <v>7350</v>
      </c>
      <c r="X35" s="16">
        <v>2192.0986775041533</v>
      </c>
      <c r="Y35" s="16">
        <v>2911.9999999999509</v>
      </c>
      <c r="Z35" s="16">
        <v>970.00000000001012</v>
      </c>
      <c r="AA35" s="15">
        <f t="shared" si="1"/>
        <v>6074.0986775041138</v>
      </c>
    </row>
    <row r="36" spans="1:27">
      <c r="B36" s="25" t="s">
        <v>25</v>
      </c>
      <c r="C36" s="4">
        <v>756.5</v>
      </c>
      <c r="D36" s="4">
        <v>0</v>
      </c>
      <c r="E36" s="4">
        <f t="shared" si="0"/>
        <v>756.5</v>
      </c>
      <c r="F36" s="4">
        <v>1819</v>
      </c>
      <c r="G36" s="4">
        <v>0</v>
      </c>
      <c r="H36" s="4">
        <v>1819</v>
      </c>
      <c r="I36" s="4">
        <v>250</v>
      </c>
      <c r="J36" s="4">
        <v>0</v>
      </c>
      <c r="K36" s="4">
        <v>250</v>
      </c>
      <c r="L36" s="4">
        <v>0</v>
      </c>
      <c r="M36" s="4">
        <v>500</v>
      </c>
      <c r="N36" s="4">
        <v>500</v>
      </c>
      <c r="O36" s="4">
        <v>500</v>
      </c>
      <c r="P36" s="4">
        <v>0</v>
      </c>
      <c r="Q36" s="4">
        <v>0</v>
      </c>
      <c r="R36" s="4">
        <v>0</v>
      </c>
      <c r="S36" s="4">
        <v>2400</v>
      </c>
      <c r="T36" s="4">
        <v>1500</v>
      </c>
      <c r="U36" s="4">
        <v>0</v>
      </c>
      <c r="V36" s="4">
        <v>2400</v>
      </c>
      <c r="W36" s="4">
        <v>3900</v>
      </c>
      <c r="X36" s="4">
        <v>1666.5768130725164</v>
      </c>
      <c r="Y36" s="4">
        <v>544.04544559359363</v>
      </c>
      <c r="Z36" s="4">
        <v>616</v>
      </c>
      <c r="AA36" s="13">
        <f t="shared" si="1"/>
        <v>2826.6222586661102</v>
      </c>
    </row>
    <row r="37" spans="1:27">
      <c r="B37" s="25" t="s">
        <v>24</v>
      </c>
      <c r="C37" s="16">
        <v>9146.0000000000018</v>
      </c>
      <c r="D37" s="16">
        <v>493.81188118811883</v>
      </c>
      <c r="E37" s="16">
        <f t="shared" si="0"/>
        <v>9639.8118811881213</v>
      </c>
      <c r="F37" s="16">
        <v>1526.9999999999916</v>
      </c>
      <c r="G37" s="16">
        <v>0</v>
      </c>
      <c r="H37" s="16">
        <v>1526.9999999999916</v>
      </c>
      <c r="I37" s="16">
        <v>2250</v>
      </c>
      <c r="J37" s="16">
        <v>500</v>
      </c>
      <c r="K37" s="16">
        <v>2750</v>
      </c>
      <c r="L37" s="16">
        <v>8000</v>
      </c>
      <c r="M37" s="16">
        <v>0</v>
      </c>
      <c r="N37" s="16">
        <v>500</v>
      </c>
      <c r="O37" s="16">
        <v>500</v>
      </c>
      <c r="P37" s="16">
        <v>0</v>
      </c>
      <c r="Q37" s="16">
        <v>0</v>
      </c>
      <c r="R37" s="16">
        <v>0</v>
      </c>
      <c r="S37" s="16">
        <v>0</v>
      </c>
      <c r="T37" s="16">
        <v>1000</v>
      </c>
      <c r="U37" s="16">
        <v>0</v>
      </c>
      <c r="V37" s="16">
        <v>0</v>
      </c>
      <c r="W37" s="16">
        <v>1000</v>
      </c>
      <c r="X37" s="16">
        <v>5196.4229651153782</v>
      </c>
      <c r="Y37" s="16">
        <v>13258.557542971485</v>
      </c>
      <c r="Z37" s="16">
        <v>0</v>
      </c>
      <c r="AA37" s="15">
        <f t="shared" si="1"/>
        <v>18454.980508086861</v>
      </c>
    </row>
    <row r="38" spans="1:27">
      <c r="B38" s="25" t="s">
        <v>23</v>
      </c>
      <c r="C38" s="4">
        <v>381.65</v>
      </c>
      <c r="D38" s="4">
        <v>0</v>
      </c>
      <c r="E38" s="4">
        <f t="shared" si="0"/>
        <v>381.65</v>
      </c>
      <c r="F38" s="4">
        <v>1651</v>
      </c>
      <c r="G38" s="4">
        <v>0</v>
      </c>
      <c r="H38" s="4">
        <v>1651</v>
      </c>
      <c r="I38" s="4">
        <v>250</v>
      </c>
      <c r="J38" s="4">
        <v>0</v>
      </c>
      <c r="K38" s="4">
        <v>250</v>
      </c>
      <c r="L38" s="4">
        <v>1000</v>
      </c>
      <c r="M38" s="4">
        <v>0</v>
      </c>
      <c r="N38" s="4">
        <v>500</v>
      </c>
      <c r="O38" s="4">
        <v>0</v>
      </c>
      <c r="P38" s="4">
        <v>0</v>
      </c>
      <c r="Q38" s="4">
        <v>0</v>
      </c>
      <c r="R38" s="4">
        <v>0</v>
      </c>
      <c r="S38" s="4">
        <v>0</v>
      </c>
      <c r="T38" s="4">
        <v>500</v>
      </c>
      <c r="U38" s="4">
        <v>0</v>
      </c>
      <c r="V38" s="4">
        <v>0</v>
      </c>
      <c r="W38" s="4">
        <v>500</v>
      </c>
      <c r="X38" s="4">
        <v>926.12721254776716</v>
      </c>
      <c r="Y38" s="4">
        <v>0</v>
      </c>
      <c r="Z38" s="4">
        <v>200</v>
      </c>
      <c r="AA38" s="13">
        <f t="shared" si="1"/>
        <v>1126.1272125477672</v>
      </c>
    </row>
    <row r="39" spans="1:27" ht="15.75" thickBot="1">
      <c r="B39" s="25" t="s">
        <v>22</v>
      </c>
      <c r="C39" s="16">
        <v>1231.6499999999999</v>
      </c>
      <c r="D39" s="16">
        <v>0</v>
      </c>
      <c r="E39" s="16">
        <f t="shared" si="0"/>
        <v>1231.6499999999999</v>
      </c>
      <c r="F39" s="16">
        <v>1308</v>
      </c>
      <c r="G39" s="16">
        <v>0</v>
      </c>
      <c r="H39" s="16">
        <v>1308</v>
      </c>
      <c r="I39" s="16">
        <v>500</v>
      </c>
      <c r="J39" s="16">
        <v>0</v>
      </c>
      <c r="K39" s="16">
        <v>500</v>
      </c>
      <c r="L39" s="16">
        <v>1600</v>
      </c>
      <c r="M39" s="16">
        <v>250</v>
      </c>
      <c r="N39" s="16">
        <v>500</v>
      </c>
      <c r="O39" s="16">
        <v>1000</v>
      </c>
      <c r="P39" s="16">
        <v>0</v>
      </c>
      <c r="Q39" s="16">
        <v>0</v>
      </c>
      <c r="R39" s="16">
        <v>0</v>
      </c>
      <c r="S39" s="16">
        <v>0</v>
      </c>
      <c r="T39" s="16">
        <v>1750</v>
      </c>
      <c r="U39" s="16">
        <v>0</v>
      </c>
      <c r="V39" s="16">
        <v>0</v>
      </c>
      <c r="W39" s="16">
        <v>1750</v>
      </c>
      <c r="X39" s="16">
        <v>712.41685214399752</v>
      </c>
      <c r="Y39" s="16">
        <v>0</v>
      </c>
      <c r="Z39" s="16">
        <v>194</v>
      </c>
      <c r="AA39" s="15">
        <f t="shared" si="1"/>
        <v>906.41685214399752</v>
      </c>
    </row>
    <row r="40" spans="1:27" ht="15.75" thickBot="1">
      <c r="B40" s="59" t="s">
        <v>300</v>
      </c>
      <c r="C40" s="55">
        <f>SUM(C6:C39)</f>
        <v>436301.0862299013</v>
      </c>
      <c r="D40" s="36">
        <f t="shared" ref="D40:E40" si="2">SUM(D6:D39)</f>
        <v>75987.623762376228</v>
      </c>
      <c r="E40" s="36">
        <f t="shared" si="2"/>
        <v>512288.70999227755</v>
      </c>
      <c r="F40" s="36">
        <f>SUM(F6:F39)</f>
        <v>278339.90000000864</v>
      </c>
      <c r="G40" s="36">
        <f t="shared" ref="G40:AA40" si="3">SUM(G6:G39)</f>
        <v>11942.999999999989</v>
      </c>
      <c r="H40" s="36">
        <f t="shared" si="3"/>
        <v>290282.90000000858</v>
      </c>
      <c r="I40" s="36">
        <f t="shared" si="3"/>
        <v>50250</v>
      </c>
      <c r="J40" s="36">
        <f t="shared" si="3"/>
        <v>13000</v>
      </c>
      <c r="K40" s="36">
        <f t="shared" si="3"/>
        <v>63250</v>
      </c>
      <c r="L40" s="36">
        <f t="shared" si="3"/>
        <v>116200</v>
      </c>
      <c r="M40" s="36">
        <f t="shared" ref="M40:N40" si="4">SUM(M6:M39)</f>
        <v>55500</v>
      </c>
      <c r="N40" s="36">
        <f t="shared" si="4"/>
        <v>92000</v>
      </c>
      <c r="O40" s="36">
        <f t="shared" si="3"/>
        <v>113000</v>
      </c>
      <c r="P40" s="36">
        <f t="shared" si="3"/>
        <v>0</v>
      </c>
      <c r="Q40" s="36">
        <f t="shared" si="3"/>
        <v>24800</v>
      </c>
      <c r="R40" s="36">
        <f t="shared" si="3"/>
        <v>0</v>
      </c>
      <c r="S40" s="36">
        <f t="shared" si="3"/>
        <v>12800</v>
      </c>
      <c r="T40" s="36">
        <f t="shared" si="3"/>
        <v>260500</v>
      </c>
      <c r="U40" s="36">
        <f t="shared" si="3"/>
        <v>24800</v>
      </c>
      <c r="V40" s="36">
        <f t="shared" si="3"/>
        <v>12800</v>
      </c>
      <c r="W40" s="36">
        <f t="shared" si="3"/>
        <v>298100</v>
      </c>
      <c r="X40" s="36">
        <f t="shared" si="3"/>
        <v>69196.177828724598</v>
      </c>
      <c r="Y40" s="36">
        <f t="shared" si="3"/>
        <v>107312.61528397771</v>
      </c>
      <c r="Z40" s="36">
        <f t="shared" si="3"/>
        <v>73912.99999999853</v>
      </c>
      <c r="AA40" s="37">
        <f t="shared" si="3"/>
        <v>250421.79311270081</v>
      </c>
    </row>
    <row r="41" spans="1:27" s="115" customFormat="1" ht="15.75" thickBot="1">
      <c r="B41" s="59" t="s">
        <v>61</v>
      </c>
      <c r="C41" s="193">
        <f>C30+C19</f>
        <v>73105.099999999991</v>
      </c>
      <c r="D41" s="191">
        <f t="shared" ref="D41:AA41" si="5">D30+D19</f>
        <v>29000</v>
      </c>
      <c r="E41" s="191">
        <f t="shared" si="5"/>
        <v>102105.09999999999</v>
      </c>
      <c r="F41" s="191">
        <f t="shared" si="5"/>
        <v>9409.0000000006276</v>
      </c>
      <c r="G41" s="191">
        <f t="shared" si="5"/>
        <v>0</v>
      </c>
      <c r="H41" s="191">
        <f t="shared" si="5"/>
        <v>9409.0000000006276</v>
      </c>
      <c r="I41" s="191">
        <f t="shared" si="5"/>
        <v>2750</v>
      </c>
      <c r="J41" s="191">
        <f t="shared" si="5"/>
        <v>1500</v>
      </c>
      <c r="K41" s="191">
        <f t="shared" si="5"/>
        <v>4250</v>
      </c>
      <c r="L41" s="191">
        <f t="shared" si="5"/>
        <v>20800</v>
      </c>
      <c r="M41" s="191">
        <f t="shared" si="5"/>
        <v>2750</v>
      </c>
      <c r="N41" s="191">
        <f t="shared" si="5"/>
        <v>4500</v>
      </c>
      <c r="O41" s="191">
        <f t="shared" si="5"/>
        <v>6000</v>
      </c>
      <c r="P41" s="191">
        <f t="shared" si="5"/>
        <v>0</v>
      </c>
      <c r="Q41" s="191">
        <f t="shared" si="5"/>
        <v>1600</v>
      </c>
      <c r="R41" s="191">
        <f t="shared" si="5"/>
        <v>0</v>
      </c>
      <c r="S41" s="191">
        <f t="shared" si="5"/>
        <v>0</v>
      </c>
      <c r="T41" s="191">
        <f t="shared" si="5"/>
        <v>13250</v>
      </c>
      <c r="U41" s="191">
        <f t="shared" si="5"/>
        <v>1600</v>
      </c>
      <c r="V41" s="191">
        <f t="shared" si="5"/>
        <v>0</v>
      </c>
      <c r="W41" s="191">
        <f t="shared" si="5"/>
        <v>14850</v>
      </c>
      <c r="X41" s="191">
        <f t="shared" si="5"/>
        <v>640.75142360069606</v>
      </c>
      <c r="Y41" s="191">
        <f t="shared" si="5"/>
        <v>2718.9999999999427</v>
      </c>
      <c r="Z41" s="191">
        <f t="shared" si="5"/>
        <v>4045.9999999998608</v>
      </c>
      <c r="AA41" s="192">
        <f t="shared" si="5"/>
        <v>7405.751423600499</v>
      </c>
    </row>
    <row r="42" spans="1:27" s="115" customFormat="1">
      <c r="A42" s="176"/>
      <c r="B42" s="60" t="s">
        <v>107</v>
      </c>
      <c r="C42" s="33"/>
      <c r="D42" s="33"/>
      <c r="E42" s="33"/>
      <c r="F42" s="33">
        <v>1800</v>
      </c>
      <c r="G42" s="33">
        <v>4300</v>
      </c>
      <c r="H42" s="33">
        <v>6100</v>
      </c>
      <c r="I42" s="33"/>
      <c r="J42" s="33"/>
      <c r="K42" s="33"/>
      <c r="L42" s="33"/>
      <c r="M42" s="33"/>
      <c r="N42" s="33"/>
      <c r="O42" s="33"/>
      <c r="P42" s="33"/>
      <c r="Q42" s="33"/>
      <c r="R42" s="33"/>
      <c r="S42" s="33"/>
      <c r="T42" s="33"/>
      <c r="U42" s="33"/>
      <c r="V42" s="33"/>
      <c r="W42" s="33"/>
      <c r="X42" s="33"/>
      <c r="Y42" s="33"/>
      <c r="Z42" s="33"/>
      <c r="AA42" s="195"/>
    </row>
    <row r="43" spans="1:27" s="115" customFormat="1">
      <c r="A43" s="176"/>
      <c r="B43" s="60" t="s">
        <v>124</v>
      </c>
      <c r="C43" s="32"/>
      <c r="D43" s="32"/>
      <c r="E43" s="32"/>
      <c r="F43" s="32">
        <v>900</v>
      </c>
      <c r="G43" s="32">
        <v>2100</v>
      </c>
      <c r="H43" s="32">
        <v>3000</v>
      </c>
      <c r="I43" s="32"/>
      <c r="J43" s="32"/>
      <c r="K43" s="32"/>
      <c r="L43" s="32"/>
      <c r="M43" s="32"/>
      <c r="N43" s="32"/>
      <c r="O43" s="32"/>
      <c r="P43" s="32"/>
      <c r="Q43" s="32"/>
      <c r="R43" s="32"/>
      <c r="S43" s="32"/>
      <c r="T43" s="32"/>
      <c r="U43" s="32"/>
      <c r="V43" s="32"/>
      <c r="W43" s="32"/>
      <c r="X43" s="32"/>
      <c r="Y43" s="32"/>
      <c r="Z43" s="32"/>
      <c r="AA43" s="13"/>
    </row>
    <row r="44" spans="1:27" s="115" customFormat="1">
      <c r="A44" s="176"/>
      <c r="B44" s="60" t="s">
        <v>126</v>
      </c>
      <c r="C44" s="33"/>
      <c r="D44" s="33"/>
      <c r="E44" s="33"/>
      <c r="F44" s="33">
        <v>1000</v>
      </c>
      <c r="G44" s="33">
        <v>2300</v>
      </c>
      <c r="H44" s="33">
        <v>3300</v>
      </c>
      <c r="I44" s="33"/>
      <c r="J44" s="33"/>
      <c r="K44" s="33"/>
      <c r="L44" s="33"/>
      <c r="M44" s="33"/>
      <c r="N44" s="33"/>
      <c r="O44" s="33"/>
      <c r="P44" s="33"/>
      <c r="Q44" s="33"/>
      <c r="R44" s="33"/>
      <c r="S44" s="33"/>
      <c r="T44" s="33"/>
      <c r="U44" s="33"/>
      <c r="V44" s="33"/>
      <c r="W44" s="33"/>
      <c r="X44" s="33"/>
      <c r="Y44" s="33"/>
      <c r="Z44" s="33"/>
      <c r="AA44" s="15"/>
    </row>
    <row r="45" spans="1:27" s="115" customFormat="1">
      <c r="A45" s="176"/>
      <c r="B45" s="60" t="s">
        <v>180</v>
      </c>
      <c r="C45" s="32"/>
      <c r="D45" s="32"/>
      <c r="E45" s="32"/>
      <c r="F45" s="32">
        <v>100</v>
      </c>
      <c r="G45" s="32">
        <v>200</v>
      </c>
      <c r="H45" s="32">
        <v>300</v>
      </c>
      <c r="I45" s="32"/>
      <c r="J45" s="32"/>
      <c r="K45" s="32"/>
      <c r="L45" s="32"/>
      <c r="M45" s="32"/>
      <c r="N45" s="32"/>
      <c r="O45" s="32"/>
      <c r="P45" s="32"/>
      <c r="Q45" s="32"/>
      <c r="R45" s="32"/>
      <c r="S45" s="32"/>
      <c r="T45" s="32"/>
      <c r="U45" s="32"/>
      <c r="V45" s="32"/>
      <c r="W45" s="32"/>
      <c r="X45" s="32"/>
      <c r="Y45" s="32"/>
      <c r="Z45" s="32"/>
      <c r="AA45" s="13"/>
    </row>
    <row r="46" spans="1:27" s="115" customFormat="1" ht="15.75" thickBot="1">
      <c r="A46" s="176"/>
      <c r="B46" s="60" t="s">
        <v>146</v>
      </c>
      <c r="C46" s="33"/>
      <c r="D46" s="33"/>
      <c r="E46" s="33"/>
      <c r="F46" s="33">
        <v>300</v>
      </c>
      <c r="G46" s="33">
        <v>700</v>
      </c>
      <c r="H46" s="33">
        <v>1000</v>
      </c>
      <c r="I46" s="33"/>
      <c r="J46" s="33"/>
      <c r="K46" s="33"/>
      <c r="L46" s="33"/>
      <c r="M46" s="33"/>
      <c r="N46" s="33"/>
      <c r="O46" s="33"/>
      <c r="P46" s="33"/>
      <c r="Q46" s="33"/>
      <c r="R46" s="33"/>
      <c r="S46" s="33"/>
      <c r="T46" s="33"/>
      <c r="U46" s="33"/>
      <c r="V46" s="33"/>
      <c r="W46" s="33"/>
      <c r="X46" s="33"/>
      <c r="Y46" s="33"/>
      <c r="Z46" s="33"/>
      <c r="AA46" s="15"/>
    </row>
    <row r="47" spans="1:27" s="115" customFormat="1" ht="15.75" thickBot="1">
      <c r="A47" s="176"/>
      <c r="B47" s="59" t="s">
        <v>133</v>
      </c>
      <c r="C47" s="55"/>
      <c r="D47" s="36"/>
      <c r="E47" s="36"/>
      <c r="F47" s="36">
        <f>SUM(F42:F46)</f>
        <v>4100</v>
      </c>
      <c r="G47" s="36">
        <f t="shared" ref="G47:H47" si="6">SUM(G42:G46)</f>
        <v>9600</v>
      </c>
      <c r="H47" s="36">
        <f t="shared" si="6"/>
        <v>13700</v>
      </c>
      <c r="I47" s="36"/>
      <c r="J47" s="36"/>
      <c r="K47" s="36"/>
      <c r="L47" s="36"/>
      <c r="M47" s="36"/>
      <c r="N47" s="36"/>
      <c r="O47" s="36"/>
      <c r="P47" s="36"/>
      <c r="Q47" s="36"/>
      <c r="R47" s="36"/>
      <c r="S47" s="36"/>
      <c r="T47" s="36"/>
      <c r="U47" s="36"/>
      <c r="V47" s="36"/>
      <c r="W47" s="36"/>
      <c r="X47" s="36"/>
      <c r="Y47" s="36"/>
      <c r="Z47" s="36"/>
      <c r="AA47" s="37"/>
    </row>
  </sheetData>
  <mergeCells count="3">
    <mergeCell ref="M4:N4"/>
    <mergeCell ref="C2:AA2"/>
    <mergeCell ref="C3:AA3"/>
  </mergeCells>
  <hyperlinks>
    <hyperlink ref="R1" location="ReadMe!A1" display="go back to ReadMe"/>
  </hyperlinks>
  <printOptions horizontalCentered="1"/>
  <pageMargins left="0.23622047244094491" right="0.23622047244094491" top="0.74803149606299213" bottom="0.74803149606299213" header="0.31496062992125984" footer="0.31496062992125984"/>
  <pageSetup paperSize="9" scale="65" orientation="landscape" r:id="rId1"/>
  <headerFooter>
    <oddHeader>&amp;C&amp;A</oddHeader>
    <oddFooter>&amp;C&amp;Z&amp;F</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7"/>
  <sheetViews>
    <sheetView workbookViewId="0">
      <selection activeCell="G42" sqref="G42"/>
    </sheetView>
  </sheetViews>
  <sheetFormatPr baseColWidth="10" defaultColWidth="9.140625" defaultRowHeight="15"/>
  <cols>
    <col min="1" max="1" width="2.7109375" customWidth="1"/>
    <col min="2" max="2" width="9.140625" style="1"/>
    <col min="4" max="5" width="9.140625" style="109"/>
    <col min="8" max="8" width="9.140625" customWidth="1"/>
    <col min="11" max="11" width="9.140625" customWidth="1"/>
    <col min="20" max="23" width="9.140625" customWidth="1"/>
  </cols>
  <sheetData>
    <row r="1" spans="1:27" ht="19.5" thickBot="1">
      <c r="A1" s="120" t="s">
        <v>302</v>
      </c>
      <c r="B1" s="23"/>
      <c r="C1" s="67"/>
      <c r="D1" s="116"/>
      <c r="E1" s="116"/>
      <c r="F1" s="116"/>
      <c r="G1" s="67"/>
      <c r="H1" s="67"/>
      <c r="I1" s="122" t="s">
        <v>318</v>
      </c>
      <c r="J1" s="67"/>
      <c r="K1" s="67"/>
      <c r="L1" s="67"/>
      <c r="M1" s="67"/>
      <c r="N1" s="67"/>
      <c r="O1" s="67"/>
      <c r="P1" s="67"/>
      <c r="Q1" s="67"/>
      <c r="R1" s="142" t="s">
        <v>370</v>
      </c>
      <c r="S1" s="67"/>
      <c r="T1" s="67"/>
      <c r="U1" s="67"/>
      <c r="V1" s="67"/>
      <c r="W1" s="67"/>
      <c r="X1" s="67"/>
      <c r="Y1" s="67"/>
      <c r="Z1" s="20"/>
    </row>
    <row r="2" spans="1:27" s="2" customFormat="1" ht="15.75" customHeight="1" thickBot="1">
      <c r="B2" s="30" t="s">
        <v>59</v>
      </c>
      <c r="C2" s="205">
        <v>2050</v>
      </c>
      <c r="D2" s="206"/>
      <c r="E2" s="206"/>
      <c r="F2" s="206"/>
      <c r="G2" s="206"/>
      <c r="H2" s="206"/>
      <c r="I2" s="206"/>
      <c r="J2" s="206"/>
      <c r="K2" s="206"/>
      <c r="L2" s="206"/>
      <c r="M2" s="206"/>
      <c r="N2" s="206"/>
      <c r="O2" s="206"/>
      <c r="P2" s="206"/>
      <c r="Q2" s="206"/>
      <c r="R2" s="206"/>
      <c r="S2" s="206"/>
      <c r="T2" s="206"/>
      <c r="U2" s="206"/>
      <c r="V2" s="206"/>
      <c r="W2" s="206"/>
      <c r="X2" s="206"/>
      <c r="Y2" s="206"/>
      <c r="Z2" s="206"/>
      <c r="AA2" s="207"/>
    </row>
    <row r="3" spans="1:27" s="2" customFormat="1" ht="15.75" customHeight="1" thickBot="1">
      <c r="B3" s="58" t="s">
        <v>60</v>
      </c>
      <c r="C3" s="208" t="s">
        <v>8</v>
      </c>
      <c r="D3" s="209"/>
      <c r="E3" s="209"/>
      <c r="F3" s="209"/>
      <c r="G3" s="209"/>
      <c r="H3" s="209"/>
      <c r="I3" s="209"/>
      <c r="J3" s="209"/>
      <c r="K3" s="209"/>
      <c r="L3" s="209"/>
      <c r="M3" s="209"/>
      <c r="N3" s="209"/>
      <c r="O3" s="209"/>
      <c r="P3" s="209"/>
      <c r="Q3" s="209"/>
      <c r="R3" s="209"/>
      <c r="S3" s="209"/>
      <c r="T3" s="209"/>
      <c r="U3" s="209"/>
      <c r="V3" s="209"/>
      <c r="W3" s="209"/>
      <c r="X3" s="209"/>
      <c r="Y3" s="209"/>
      <c r="Z3" s="209"/>
      <c r="AA3" s="210"/>
    </row>
    <row r="4" spans="1:27" s="50" customFormat="1" ht="34.5" thickBot="1">
      <c r="B4" s="23" t="s">
        <v>149</v>
      </c>
      <c r="C4" s="47" t="s">
        <v>14</v>
      </c>
      <c r="D4" s="67" t="s">
        <v>296</v>
      </c>
      <c r="E4" s="67" t="s">
        <v>295</v>
      </c>
      <c r="F4" s="47" t="s">
        <v>160</v>
      </c>
      <c r="G4" s="47" t="s">
        <v>161</v>
      </c>
      <c r="H4" s="47" t="s">
        <v>162</v>
      </c>
      <c r="I4" s="47" t="s">
        <v>163</v>
      </c>
      <c r="J4" s="47" t="s">
        <v>164</v>
      </c>
      <c r="K4" s="47" t="s">
        <v>184</v>
      </c>
      <c r="L4" s="47" t="s">
        <v>16</v>
      </c>
      <c r="M4" s="211" t="s">
        <v>166</v>
      </c>
      <c r="N4" s="211"/>
      <c r="O4" s="47" t="s">
        <v>167</v>
      </c>
      <c r="P4" s="47" t="s">
        <v>168</v>
      </c>
      <c r="Q4" s="47" t="s">
        <v>169</v>
      </c>
      <c r="R4" s="47" t="s">
        <v>170</v>
      </c>
      <c r="S4" s="47" t="s">
        <v>171</v>
      </c>
      <c r="T4" s="47" t="s">
        <v>181</v>
      </c>
      <c r="U4" s="47" t="s">
        <v>182</v>
      </c>
      <c r="V4" s="47" t="s">
        <v>183</v>
      </c>
      <c r="W4" s="47" t="s">
        <v>175</v>
      </c>
      <c r="X4" s="47" t="s">
        <v>176</v>
      </c>
      <c r="Y4" s="47" t="s">
        <v>177</v>
      </c>
      <c r="Z4" s="47" t="s">
        <v>19</v>
      </c>
      <c r="AA4" s="48" t="s">
        <v>178</v>
      </c>
    </row>
    <row r="5" spans="1:27" ht="15.75" thickBot="1">
      <c r="B5" s="24" t="s">
        <v>57</v>
      </c>
      <c r="C5" s="18" t="s">
        <v>3</v>
      </c>
      <c r="D5" s="18" t="s">
        <v>3</v>
      </c>
      <c r="E5" s="18" t="s">
        <v>3</v>
      </c>
      <c r="F5" s="18" t="s">
        <v>3</v>
      </c>
      <c r="G5" s="18" t="s">
        <v>3</v>
      </c>
      <c r="H5" s="18" t="s">
        <v>3</v>
      </c>
      <c r="I5" s="18" t="s">
        <v>3</v>
      </c>
      <c r="J5" s="18" t="s">
        <v>3</v>
      </c>
      <c r="K5" s="18" t="s">
        <v>3</v>
      </c>
      <c r="L5" s="18" t="s">
        <v>3</v>
      </c>
      <c r="M5" s="18" t="s">
        <v>3</v>
      </c>
      <c r="N5" s="18" t="s">
        <v>3</v>
      </c>
      <c r="O5" s="18" t="s">
        <v>3</v>
      </c>
      <c r="P5" s="18" t="s">
        <v>3</v>
      </c>
      <c r="Q5" s="18" t="s">
        <v>3</v>
      </c>
      <c r="R5" s="18" t="s">
        <v>3</v>
      </c>
      <c r="S5" s="18" t="s">
        <v>3</v>
      </c>
      <c r="T5" s="18" t="s">
        <v>3</v>
      </c>
      <c r="U5" s="18" t="s">
        <v>3</v>
      </c>
      <c r="V5" s="18" t="s">
        <v>3</v>
      </c>
      <c r="W5" s="18" t="s">
        <v>3</v>
      </c>
      <c r="X5" s="18" t="s">
        <v>3</v>
      </c>
      <c r="Y5" s="18" t="s">
        <v>3</v>
      </c>
      <c r="Z5" s="18" t="s">
        <v>3</v>
      </c>
      <c r="AA5" s="17" t="s">
        <v>3</v>
      </c>
    </row>
    <row r="6" spans="1:27">
      <c r="B6" s="25" t="s">
        <v>56</v>
      </c>
      <c r="C6" s="4">
        <v>224</v>
      </c>
      <c r="D6" s="4">
        <v>0</v>
      </c>
      <c r="E6" s="4">
        <f>SUM(C6:D6)</f>
        <v>224</v>
      </c>
      <c r="F6" s="4">
        <v>368.0371581100901</v>
      </c>
      <c r="G6" s="4">
        <v>0</v>
      </c>
      <c r="H6" s="4">
        <v>368.0371581100901</v>
      </c>
      <c r="I6" s="4">
        <v>0</v>
      </c>
      <c r="J6" s="4">
        <v>0</v>
      </c>
      <c r="K6" s="4">
        <v>0</v>
      </c>
      <c r="L6" s="4">
        <v>0</v>
      </c>
      <c r="M6" s="4">
        <v>0</v>
      </c>
      <c r="N6" s="4">
        <v>0</v>
      </c>
      <c r="O6" s="4">
        <v>1000</v>
      </c>
      <c r="P6" s="4">
        <v>0</v>
      </c>
      <c r="Q6" s="4">
        <v>0</v>
      </c>
      <c r="R6" s="4">
        <v>0</v>
      </c>
      <c r="S6" s="4">
        <v>0</v>
      </c>
      <c r="T6" s="4">
        <v>1000</v>
      </c>
      <c r="U6" s="4">
        <v>0</v>
      </c>
      <c r="V6" s="4">
        <v>0</v>
      </c>
      <c r="W6" s="4">
        <v>1000</v>
      </c>
      <c r="X6" s="4">
        <v>477.78213434330104</v>
      </c>
      <c r="Y6" s="4">
        <v>1029.3504487382277</v>
      </c>
      <c r="Z6" s="4">
        <v>0</v>
      </c>
      <c r="AA6" s="13">
        <f>SUM(X6:Z6)</f>
        <v>1507.1325830815288</v>
      </c>
    </row>
    <row r="7" spans="1:27">
      <c r="B7" s="25" t="s">
        <v>54</v>
      </c>
      <c r="C7" s="16">
        <v>2984.9346609629938</v>
      </c>
      <c r="D7" s="16">
        <v>0</v>
      </c>
      <c r="E7" s="16">
        <f t="shared" ref="E7:E39" si="0">SUM(C7:D7)</f>
        <v>2984.9346609629938</v>
      </c>
      <c r="F7" s="16">
        <v>7326.974146746029</v>
      </c>
      <c r="G7" s="16">
        <v>0</v>
      </c>
      <c r="H7" s="16">
        <v>7326.974146746029</v>
      </c>
      <c r="I7" s="16">
        <v>1250</v>
      </c>
      <c r="J7" s="16">
        <v>0</v>
      </c>
      <c r="K7" s="16">
        <v>1250</v>
      </c>
      <c r="L7" s="16">
        <v>0</v>
      </c>
      <c r="M7" s="16">
        <v>2000</v>
      </c>
      <c r="N7" s="16">
        <v>1000</v>
      </c>
      <c r="O7" s="16">
        <v>2000</v>
      </c>
      <c r="P7" s="16">
        <v>0</v>
      </c>
      <c r="Q7" s="16">
        <v>800</v>
      </c>
      <c r="R7" s="16">
        <v>0</v>
      </c>
      <c r="S7" s="16">
        <v>0</v>
      </c>
      <c r="T7" s="16">
        <v>5000</v>
      </c>
      <c r="U7" s="16">
        <v>800</v>
      </c>
      <c r="V7" s="16">
        <v>0</v>
      </c>
      <c r="W7" s="16">
        <v>5800</v>
      </c>
      <c r="X7" s="16">
        <v>5458.7702560280413</v>
      </c>
      <c r="Y7" s="16">
        <v>4185.9999999997008</v>
      </c>
      <c r="Z7" s="16">
        <v>6787.9999999994052</v>
      </c>
      <c r="AA7" s="15">
        <f t="shared" ref="AA7:AA39" si="1">SUM(X7:Z7)</f>
        <v>16432.77025602715</v>
      </c>
    </row>
    <row r="8" spans="1:27">
      <c r="B8" s="25" t="s">
        <v>53</v>
      </c>
      <c r="C8" s="4">
        <v>344.5975581820652</v>
      </c>
      <c r="D8" s="4">
        <v>0</v>
      </c>
      <c r="E8" s="4">
        <f t="shared" si="0"/>
        <v>344.5975581820652</v>
      </c>
      <c r="F8" s="4">
        <v>586.69642754818005</v>
      </c>
      <c r="G8" s="4">
        <v>0</v>
      </c>
      <c r="H8" s="4">
        <v>586.69642754818005</v>
      </c>
      <c r="I8" s="4">
        <v>0</v>
      </c>
      <c r="J8" s="4">
        <v>0</v>
      </c>
      <c r="K8" s="4">
        <v>0</v>
      </c>
      <c r="L8" s="4">
        <v>0</v>
      </c>
      <c r="M8" s="4">
        <v>500</v>
      </c>
      <c r="N8" s="4">
        <v>0</v>
      </c>
      <c r="O8" s="4">
        <v>0</v>
      </c>
      <c r="P8" s="4">
        <v>0</v>
      </c>
      <c r="Q8" s="4">
        <v>0</v>
      </c>
      <c r="R8" s="4">
        <v>0</v>
      </c>
      <c r="S8" s="4">
        <v>800</v>
      </c>
      <c r="T8" s="4">
        <v>500</v>
      </c>
      <c r="U8" s="4">
        <v>0</v>
      </c>
      <c r="V8" s="4">
        <v>800</v>
      </c>
      <c r="W8" s="4">
        <v>1300</v>
      </c>
      <c r="X8" s="4">
        <v>706.57812984703924</v>
      </c>
      <c r="Y8" s="4">
        <v>474.75909864860358</v>
      </c>
      <c r="Z8" s="4">
        <v>440</v>
      </c>
      <c r="AA8" s="13">
        <f t="shared" si="1"/>
        <v>1621.3372284956429</v>
      </c>
    </row>
    <row r="9" spans="1:27">
      <c r="B9" s="25" t="s">
        <v>52</v>
      </c>
      <c r="C9" s="16">
        <v>4320</v>
      </c>
      <c r="D9" s="16">
        <v>2000</v>
      </c>
      <c r="E9" s="16">
        <f t="shared" si="0"/>
        <v>6320</v>
      </c>
      <c r="F9" s="16">
        <v>4045</v>
      </c>
      <c r="G9" s="16">
        <v>0</v>
      </c>
      <c r="H9" s="16">
        <v>4045</v>
      </c>
      <c r="I9" s="16">
        <v>500</v>
      </c>
      <c r="J9" s="16">
        <v>2000</v>
      </c>
      <c r="K9" s="16">
        <v>2500</v>
      </c>
      <c r="L9" s="16">
        <v>0</v>
      </c>
      <c r="M9" s="16">
        <v>3500</v>
      </c>
      <c r="N9" s="16">
        <v>2000</v>
      </c>
      <c r="O9" s="16">
        <v>16000</v>
      </c>
      <c r="P9" s="16">
        <v>0</v>
      </c>
      <c r="Q9" s="16">
        <v>0</v>
      </c>
      <c r="R9" s="16">
        <v>0</v>
      </c>
      <c r="S9" s="16">
        <v>0</v>
      </c>
      <c r="T9" s="16">
        <v>21500</v>
      </c>
      <c r="U9" s="16">
        <v>0</v>
      </c>
      <c r="V9" s="16">
        <v>0</v>
      </c>
      <c r="W9" s="16">
        <v>21500</v>
      </c>
      <c r="X9" s="16">
        <v>359.02882784498206</v>
      </c>
      <c r="Y9" s="16">
        <v>0</v>
      </c>
      <c r="Z9" s="16">
        <v>1308</v>
      </c>
      <c r="AA9" s="15">
        <f t="shared" si="1"/>
        <v>1667.0288278449821</v>
      </c>
    </row>
    <row r="10" spans="1:27">
      <c r="B10" s="25" t="s">
        <v>51</v>
      </c>
      <c r="C10" s="4">
        <v>1440</v>
      </c>
      <c r="D10" s="4">
        <v>0</v>
      </c>
      <c r="E10" s="4">
        <f t="shared" si="0"/>
        <v>1440</v>
      </c>
      <c r="F10" s="4">
        <v>678.59843555351017</v>
      </c>
      <c r="G10" s="4">
        <v>0</v>
      </c>
      <c r="H10" s="4">
        <v>678.59843555351017</v>
      </c>
      <c r="I10" s="4">
        <v>500</v>
      </c>
      <c r="J10" s="4">
        <v>0</v>
      </c>
      <c r="K10" s="4">
        <v>500</v>
      </c>
      <c r="L10" s="4">
        <v>3200</v>
      </c>
      <c r="M10" s="4">
        <v>500</v>
      </c>
      <c r="N10" s="4">
        <v>0</v>
      </c>
      <c r="O10" s="4">
        <v>500</v>
      </c>
      <c r="P10" s="4">
        <v>0</v>
      </c>
      <c r="Q10" s="4">
        <v>0</v>
      </c>
      <c r="R10" s="4">
        <v>0</v>
      </c>
      <c r="S10" s="4">
        <v>800</v>
      </c>
      <c r="T10" s="4">
        <v>1000</v>
      </c>
      <c r="U10" s="4">
        <v>0</v>
      </c>
      <c r="V10" s="4">
        <v>800</v>
      </c>
      <c r="W10" s="4">
        <v>1800</v>
      </c>
      <c r="X10" s="4">
        <v>677.94005462693781</v>
      </c>
      <c r="Y10" s="4">
        <v>2813.3208397212757</v>
      </c>
      <c r="Z10" s="4">
        <v>937</v>
      </c>
      <c r="AA10" s="13">
        <f t="shared" si="1"/>
        <v>4428.2608943482137</v>
      </c>
    </row>
    <row r="11" spans="1:27">
      <c r="B11" s="25" t="s">
        <v>50</v>
      </c>
      <c r="C11" s="16">
        <v>627.07696997456856</v>
      </c>
      <c r="D11" s="16">
        <v>0</v>
      </c>
      <c r="E11" s="16">
        <f t="shared" si="0"/>
        <v>627.07696997456856</v>
      </c>
      <c r="F11" s="16">
        <v>6448.774107543104</v>
      </c>
      <c r="G11" s="16">
        <v>0</v>
      </c>
      <c r="H11" s="16">
        <v>6448.774107543104</v>
      </c>
      <c r="I11" s="16">
        <v>1000</v>
      </c>
      <c r="J11" s="16">
        <v>250</v>
      </c>
      <c r="K11" s="16">
        <v>1250</v>
      </c>
      <c r="L11" s="16">
        <v>0</v>
      </c>
      <c r="M11" s="16">
        <v>1500</v>
      </c>
      <c r="N11" s="16">
        <v>500</v>
      </c>
      <c r="O11" s="16">
        <v>5000</v>
      </c>
      <c r="P11" s="16">
        <v>0</v>
      </c>
      <c r="Q11" s="16">
        <v>0</v>
      </c>
      <c r="R11" s="16">
        <v>0</v>
      </c>
      <c r="S11" s="16">
        <v>0</v>
      </c>
      <c r="T11" s="16">
        <v>7000</v>
      </c>
      <c r="U11" s="16">
        <v>0</v>
      </c>
      <c r="V11" s="16">
        <v>0</v>
      </c>
      <c r="W11" s="16">
        <v>7000</v>
      </c>
      <c r="X11" s="16">
        <v>3837.9977155890938</v>
      </c>
      <c r="Y11" s="16">
        <v>7567.9999999986858</v>
      </c>
      <c r="Z11" s="16">
        <v>5442.9999999996526</v>
      </c>
      <c r="AA11" s="15">
        <f t="shared" si="1"/>
        <v>16848.997715587429</v>
      </c>
    </row>
    <row r="12" spans="1:27">
      <c r="B12" s="25" t="s">
        <v>49</v>
      </c>
      <c r="C12" s="4">
        <v>2546.7462540368947</v>
      </c>
      <c r="D12" s="4">
        <v>0</v>
      </c>
      <c r="E12" s="4">
        <f t="shared" si="0"/>
        <v>2546.7462540368947</v>
      </c>
      <c r="F12" s="4">
        <v>2550.0000000000082</v>
      </c>
      <c r="G12" s="4">
        <v>0</v>
      </c>
      <c r="H12" s="4">
        <v>2550.0000000000082</v>
      </c>
      <c r="I12" s="4">
        <v>500</v>
      </c>
      <c r="J12" s="4">
        <v>0</v>
      </c>
      <c r="K12" s="4">
        <v>500</v>
      </c>
      <c r="L12" s="4">
        <v>8000</v>
      </c>
      <c r="M12" s="4">
        <v>1000</v>
      </c>
      <c r="N12" s="4">
        <v>500</v>
      </c>
      <c r="O12" s="4">
        <v>2000</v>
      </c>
      <c r="P12" s="4">
        <v>0</v>
      </c>
      <c r="Q12" s="4">
        <v>800</v>
      </c>
      <c r="R12" s="4">
        <v>0</v>
      </c>
      <c r="S12" s="4">
        <v>2400</v>
      </c>
      <c r="T12" s="4">
        <v>3500</v>
      </c>
      <c r="U12" s="4">
        <v>800</v>
      </c>
      <c r="V12" s="4">
        <v>2400</v>
      </c>
      <c r="W12" s="4">
        <v>6700</v>
      </c>
      <c r="X12" s="4">
        <v>328.21274126177809</v>
      </c>
      <c r="Y12" s="4">
        <v>590.99999999999761</v>
      </c>
      <c r="Z12" s="4">
        <v>1130.0000000000196</v>
      </c>
      <c r="AA12" s="13">
        <f t="shared" si="1"/>
        <v>2049.2127412617951</v>
      </c>
    </row>
    <row r="13" spans="1:27">
      <c r="B13" s="25" t="s">
        <v>48</v>
      </c>
      <c r="C13" s="16">
        <v>45749</v>
      </c>
      <c r="D13" s="16">
        <v>13500</v>
      </c>
      <c r="E13" s="16">
        <f t="shared" si="0"/>
        <v>59249</v>
      </c>
      <c r="F13" s="16">
        <v>51753</v>
      </c>
      <c r="G13" s="16">
        <v>0</v>
      </c>
      <c r="H13" s="16">
        <v>51753</v>
      </c>
      <c r="I13" s="16">
        <v>7250</v>
      </c>
      <c r="J13" s="16">
        <v>1000</v>
      </c>
      <c r="K13" s="16">
        <v>8250</v>
      </c>
      <c r="L13" s="16">
        <v>0</v>
      </c>
      <c r="M13" s="16">
        <v>14000</v>
      </c>
      <c r="N13" s="16">
        <v>6500</v>
      </c>
      <c r="O13" s="16">
        <v>33000</v>
      </c>
      <c r="P13" s="16">
        <v>0</v>
      </c>
      <c r="Q13" s="16">
        <v>16000</v>
      </c>
      <c r="R13" s="16">
        <v>0</v>
      </c>
      <c r="S13" s="16">
        <v>11200</v>
      </c>
      <c r="T13" s="16">
        <v>53500</v>
      </c>
      <c r="U13" s="16">
        <v>16000</v>
      </c>
      <c r="V13" s="16">
        <v>11200</v>
      </c>
      <c r="W13" s="16">
        <v>80700</v>
      </c>
      <c r="X13" s="16">
        <v>4165.9286694509356</v>
      </c>
      <c r="Y13" s="16">
        <v>0</v>
      </c>
      <c r="Z13" s="16">
        <v>8095.0000000001028</v>
      </c>
      <c r="AA13" s="15">
        <f t="shared" si="1"/>
        <v>12260.928669451037</v>
      </c>
    </row>
    <row r="14" spans="1:27">
      <c r="B14" s="25" t="s">
        <v>47</v>
      </c>
      <c r="C14" s="4">
        <v>8908.4739018922774</v>
      </c>
      <c r="D14" s="4">
        <v>4000</v>
      </c>
      <c r="E14" s="4">
        <f t="shared" si="0"/>
        <v>12908.473901892277</v>
      </c>
      <c r="F14" s="4">
        <v>1645.999999999967</v>
      </c>
      <c r="G14" s="4">
        <v>0</v>
      </c>
      <c r="H14" s="4">
        <v>1645.999999999967</v>
      </c>
      <c r="I14" s="4">
        <v>3000</v>
      </c>
      <c r="J14" s="4">
        <v>0</v>
      </c>
      <c r="K14" s="4">
        <v>3000</v>
      </c>
      <c r="L14" s="4">
        <v>0</v>
      </c>
      <c r="M14" s="4">
        <v>500</v>
      </c>
      <c r="N14" s="4">
        <v>0</v>
      </c>
      <c r="O14" s="4">
        <v>1000</v>
      </c>
      <c r="P14" s="4">
        <v>0</v>
      </c>
      <c r="Q14" s="4">
        <v>800</v>
      </c>
      <c r="R14" s="4">
        <v>0</v>
      </c>
      <c r="S14" s="4">
        <v>0</v>
      </c>
      <c r="T14" s="4">
        <v>1500</v>
      </c>
      <c r="U14" s="4">
        <v>800</v>
      </c>
      <c r="V14" s="4">
        <v>0</v>
      </c>
      <c r="W14" s="4">
        <v>2300</v>
      </c>
      <c r="X14" s="4">
        <v>4.0545226497175628</v>
      </c>
      <c r="Y14" s="4">
        <v>0</v>
      </c>
      <c r="Z14" s="4">
        <v>0</v>
      </c>
      <c r="AA14" s="13">
        <f t="shared" si="1"/>
        <v>4.0545226497175628</v>
      </c>
    </row>
    <row r="15" spans="1:27">
      <c r="B15" s="25" t="s">
        <v>46</v>
      </c>
      <c r="C15" s="16">
        <v>3008.8867529896979</v>
      </c>
      <c r="D15" s="16">
        <v>0</v>
      </c>
      <c r="E15" s="16">
        <f t="shared" si="0"/>
        <v>3008.8867529896979</v>
      </c>
      <c r="F15" s="16">
        <v>289.96024245374429</v>
      </c>
      <c r="G15" s="16">
        <v>0</v>
      </c>
      <c r="H15" s="16">
        <v>289.96024245374429</v>
      </c>
      <c r="I15" s="16">
        <v>250</v>
      </c>
      <c r="J15" s="16">
        <v>0</v>
      </c>
      <c r="K15" s="16">
        <v>250</v>
      </c>
      <c r="L15" s="16">
        <v>0</v>
      </c>
      <c r="M15" s="16">
        <v>500</v>
      </c>
      <c r="N15" s="16">
        <v>0</v>
      </c>
      <c r="O15" s="16">
        <v>500</v>
      </c>
      <c r="P15" s="16">
        <v>0</v>
      </c>
      <c r="Q15" s="16">
        <v>0</v>
      </c>
      <c r="R15" s="16">
        <v>0</v>
      </c>
      <c r="S15" s="16">
        <v>0</v>
      </c>
      <c r="T15" s="16">
        <v>1000</v>
      </c>
      <c r="U15" s="16">
        <v>0</v>
      </c>
      <c r="V15" s="16">
        <v>0</v>
      </c>
      <c r="W15" s="16">
        <v>1000</v>
      </c>
      <c r="X15" s="16">
        <v>10.81030706251968</v>
      </c>
      <c r="Y15" s="16">
        <v>0</v>
      </c>
      <c r="Z15" s="16">
        <v>500</v>
      </c>
      <c r="AA15" s="15">
        <f t="shared" si="1"/>
        <v>510.81030706251966</v>
      </c>
    </row>
    <row r="16" spans="1:27">
      <c r="B16" s="25" t="s">
        <v>45</v>
      </c>
      <c r="C16" s="4">
        <v>38000</v>
      </c>
      <c r="D16" s="4">
        <v>0</v>
      </c>
      <c r="E16" s="4">
        <f t="shared" si="0"/>
        <v>38000</v>
      </c>
      <c r="F16" s="4">
        <v>35818</v>
      </c>
      <c r="G16" s="4">
        <v>5148.7533314702623</v>
      </c>
      <c r="H16" s="4">
        <v>40966.75333147026</v>
      </c>
      <c r="I16" s="4">
        <v>4000</v>
      </c>
      <c r="J16" s="4">
        <v>0</v>
      </c>
      <c r="K16" s="4">
        <v>4000</v>
      </c>
      <c r="L16" s="4">
        <v>8000</v>
      </c>
      <c r="M16" s="4">
        <v>8000</v>
      </c>
      <c r="N16" s="4">
        <v>4000</v>
      </c>
      <c r="O16" s="4">
        <v>32500</v>
      </c>
      <c r="P16" s="4">
        <v>0</v>
      </c>
      <c r="Q16" s="4">
        <v>2400</v>
      </c>
      <c r="R16" s="4">
        <v>0</v>
      </c>
      <c r="S16" s="4">
        <v>0</v>
      </c>
      <c r="T16" s="4">
        <v>44500</v>
      </c>
      <c r="U16" s="4">
        <v>2400</v>
      </c>
      <c r="V16" s="4">
        <v>0</v>
      </c>
      <c r="W16" s="4">
        <v>46900</v>
      </c>
      <c r="X16" s="4">
        <v>4026.4772009880217</v>
      </c>
      <c r="Y16" s="4">
        <v>10883.999999999856</v>
      </c>
      <c r="Z16" s="4">
        <v>8567.9999999996362</v>
      </c>
      <c r="AA16" s="13">
        <f t="shared" si="1"/>
        <v>23478.477200987516</v>
      </c>
    </row>
    <row r="17" spans="2:27">
      <c r="B17" s="25" t="s">
        <v>44</v>
      </c>
      <c r="C17" s="16">
        <v>3861.0099654781898</v>
      </c>
      <c r="D17" s="16">
        <v>0</v>
      </c>
      <c r="E17" s="16">
        <f t="shared" si="0"/>
        <v>3861.0099654781898</v>
      </c>
      <c r="F17" s="16">
        <v>953.99999999999977</v>
      </c>
      <c r="G17" s="16">
        <v>0</v>
      </c>
      <c r="H17" s="16">
        <v>953.99999999999977</v>
      </c>
      <c r="I17" s="16">
        <v>3000</v>
      </c>
      <c r="J17" s="16">
        <v>0</v>
      </c>
      <c r="K17" s="16">
        <v>3000</v>
      </c>
      <c r="L17" s="16">
        <v>6400</v>
      </c>
      <c r="M17" s="16">
        <v>0</v>
      </c>
      <c r="N17" s="16">
        <v>0</v>
      </c>
      <c r="O17" s="16">
        <v>2500</v>
      </c>
      <c r="P17" s="16">
        <v>0</v>
      </c>
      <c r="Q17" s="16">
        <v>4000</v>
      </c>
      <c r="R17" s="16">
        <v>0</v>
      </c>
      <c r="S17" s="16">
        <v>0</v>
      </c>
      <c r="T17" s="16">
        <v>2500</v>
      </c>
      <c r="U17" s="16">
        <v>4000</v>
      </c>
      <c r="V17" s="16">
        <v>0</v>
      </c>
      <c r="W17" s="16">
        <v>6500</v>
      </c>
      <c r="X17" s="16">
        <v>4519.9122895782621</v>
      </c>
      <c r="Y17" s="16">
        <v>1923.0000000000018</v>
      </c>
      <c r="Z17" s="16">
        <v>0</v>
      </c>
      <c r="AA17" s="15">
        <f t="shared" si="1"/>
        <v>6442.9122895782639</v>
      </c>
    </row>
    <row r="18" spans="2:27">
      <c r="B18" s="25" t="s">
        <v>42</v>
      </c>
      <c r="C18" s="4">
        <v>22397</v>
      </c>
      <c r="D18" s="4">
        <v>0</v>
      </c>
      <c r="E18" s="4">
        <f t="shared" si="0"/>
        <v>22397</v>
      </c>
      <c r="F18" s="4">
        <v>9975.9999999997071</v>
      </c>
      <c r="G18" s="4">
        <v>0</v>
      </c>
      <c r="H18" s="4">
        <v>9975.9999999997071</v>
      </c>
      <c r="I18" s="4">
        <v>7750</v>
      </c>
      <c r="J18" s="4">
        <v>250</v>
      </c>
      <c r="K18" s="4">
        <v>8000</v>
      </c>
      <c r="L18" s="4">
        <v>83200</v>
      </c>
      <c r="M18" s="4">
        <v>0</v>
      </c>
      <c r="N18" s="4">
        <v>0</v>
      </c>
      <c r="O18" s="4">
        <v>16000</v>
      </c>
      <c r="P18" s="4">
        <v>0</v>
      </c>
      <c r="Q18" s="4">
        <v>1600</v>
      </c>
      <c r="R18" s="4">
        <v>0</v>
      </c>
      <c r="S18" s="4">
        <v>0</v>
      </c>
      <c r="T18" s="4">
        <v>16000</v>
      </c>
      <c r="U18" s="4">
        <v>1600</v>
      </c>
      <c r="V18" s="4">
        <v>0</v>
      </c>
      <c r="W18" s="4">
        <v>17600</v>
      </c>
      <c r="X18" s="4">
        <v>8297.8481889783725</v>
      </c>
      <c r="Y18" s="4">
        <v>14635.999999999767</v>
      </c>
      <c r="Z18" s="4">
        <v>8487.9999999999964</v>
      </c>
      <c r="AA18" s="13">
        <f t="shared" si="1"/>
        <v>31421.848188978136</v>
      </c>
    </row>
    <row r="19" spans="2:27">
      <c r="B19" s="25" t="s">
        <v>43</v>
      </c>
      <c r="C19" s="16">
        <v>36368.588205313732</v>
      </c>
      <c r="D19" s="16">
        <v>17000</v>
      </c>
      <c r="E19" s="16">
        <f t="shared" si="0"/>
        <v>53368.588205313732</v>
      </c>
      <c r="F19" s="16">
        <v>6908.0959038189849</v>
      </c>
      <c r="G19" s="16">
        <v>0</v>
      </c>
      <c r="H19" s="16">
        <v>6908.0959038189849</v>
      </c>
      <c r="I19" s="16">
        <v>2750</v>
      </c>
      <c r="J19" s="16">
        <v>1000</v>
      </c>
      <c r="K19" s="16">
        <v>3750</v>
      </c>
      <c r="L19" s="16">
        <v>27200</v>
      </c>
      <c r="M19" s="16">
        <v>1500</v>
      </c>
      <c r="N19" s="16">
        <v>1000</v>
      </c>
      <c r="O19" s="16">
        <v>29500</v>
      </c>
      <c r="P19" s="16">
        <v>0</v>
      </c>
      <c r="Q19" s="16">
        <v>8000</v>
      </c>
      <c r="R19" s="16">
        <v>0</v>
      </c>
      <c r="S19" s="16">
        <v>0</v>
      </c>
      <c r="T19" s="16">
        <v>32000</v>
      </c>
      <c r="U19" s="16">
        <v>8000</v>
      </c>
      <c r="V19" s="16">
        <v>0</v>
      </c>
      <c r="W19" s="16">
        <v>40000</v>
      </c>
      <c r="X19" s="16">
        <v>640.75142360069606</v>
      </c>
      <c r="Y19" s="16">
        <v>2718.9999999999427</v>
      </c>
      <c r="Z19" s="16">
        <v>4045.9999999998608</v>
      </c>
      <c r="AA19" s="15">
        <f t="shared" si="1"/>
        <v>7405.751423600499</v>
      </c>
    </row>
    <row r="20" spans="2:27">
      <c r="B20" s="25" t="s">
        <v>41</v>
      </c>
      <c r="C20" s="4">
        <v>7604.2139119764215</v>
      </c>
      <c r="D20" s="4">
        <v>0</v>
      </c>
      <c r="E20" s="4">
        <f t="shared" si="0"/>
        <v>7604.2139119764215</v>
      </c>
      <c r="F20" s="4">
        <v>3305.9999999999836</v>
      </c>
      <c r="G20" s="4">
        <v>0</v>
      </c>
      <c r="H20" s="4">
        <v>3305.9999999999836</v>
      </c>
      <c r="I20" s="4">
        <v>750</v>
      </c>
      <c r="J20" s="4">
        <v>0</v>
      </c>
      <c r="K20" s="4">
        <v>750</v>
      </c>
      <c r="L20" s="4">
        <v>0</v>
      </c>
      <c r="M20" s="4">
        <v>500</v>
      </c>
      <c r="N20" s="4">
        <v>500</v>
      </c>
      <c r="O20" s="4">
        <v>4000</v>
      </c>
      <c r="P20" s="4">
        <v>0</v>
      </c>
      <c r="Q20" s="4">
        <v>0</v>
      </c>
      <c r="R20" s="4">
        <v>0</v>
      </c>
      <c r="S20" s="4">
        <v>4000</v>
      </c>
      <c r="T20" s="4">
        <v>5000</v>
      </c>
      <c r="U20" s="4">
        <v>0</v>
      </c>
      <c r="V20" s="4">
        <v>4000</v>
      </c>
      <c r="W20" s="4">
        <v>9000</v>
      </c>
      <c r="X20" s="4">
        <v>154.82999040557684</v>
      </c>
      <c r="Y20" s="4">
        <v>1775</v>
      </c>
      <c r="Z20" s="4">
        <v>1572</v>
      </c>
      <c r="AA20" s="13">
        <f t="shared" si="1"/>
        <v>3501.8299904055766</v>
      </c>
    </row>
    <row r="21" spans="2:27">
      <c r="B21" s="25" t="s">
        <v>40</v>
      </c>
      <c r="C21" s="16">
        <v>841.54084502067883</v>
      </c>
      <c r="D21" s="16">
        <v>0</v>
      </c>
      <c r="E21" s="16">
        <f t="shared" si="0"/>
        <v>841.54084502067883</v>
      </c>
      <c r="F21" s="16">
        <v>2728</v>
      </c>
      <c r="G21" s="16">
        <v>0</v>
      </c>
      <c r="H21" s="16">
        <v>2728</v>
      </c>
      <c r="I21" s="16">
        <v>0</v>
      </c>
      <c r="J21" s="16">
        <v>0</v>
      </c>
      <c r="K21" s="16">
        <v>0</v>
      </c>
      <c r="L21" s="16">
        <v>0</v>
      </c>
      <c r="M21" s="16">
        <v>500</v>
      </c>
      <c r="N21" s="16">
        <v>500</v>
      </c>
      <c r="O21" s="16">
        <v>1500</v>
      </c>
      <c r="P21" s="16">
        <v>0</v>
      </c>
      <c r="Q21" s="16">
        <v>800</v>
      </c>
      <c r="R21" s="16">
        <v>0</v>
      </c>
      <c r="S21" s="16">
        <v>0</v>
      </c>
      <c r="T21" s="16">
        <v>2500</v>
      </c>
      <c r="U21" s="16">
        <v>800</v>
      </c>
      <c r="V21" s="16">
        <v>0</v>
      </c>
      <c r="W21" s="16">
        <v>3300</v>
      </c>
      <c r="X21" s="16">
        <v>317.29183550393014</v>
      </c>
      <c r="Y21" s="16">
        <v>2481.118294841096</v>
      </c>
      <c r="Z21" s="16">
        <v>293</v>
      </c>
      <c r="AA21" s="15">
        <f t="shared" si="1"/>
        <v>3091.4101303450261</v>
      </c>
    </row>
    <row r="22" spans="2:27">
      <c r="B22" s="25" t="s">
        <v>39</v>
      </c>
      <c r="C22" s="4">
        <v>1529.6366120795606</v>
      </c>
      <c r="D22" s="4">
        <v>0</v>
      </c>
      <c r="E22" s="4">
        <f t="shared" si="0"/>
        <v>1529.6366120795606</v>
      </c>
      <c r="F22" s="4">
        <v>2132.8383800230627</v>
      </c>
      <c r="G22" s="4">
        <v>0</v>
      </c>
      <c r="H22" s="4">
        <v>2132.8383800230627</v>
      </c>
      <c r="I22" s="4">
        <v>750</v>
      </c>
      <c r="J22" s="4">
        <v>0</v>
      </c>
      <c r="K22" s="4">
        <v>750</v>
      </c>
      <c r="L22" s="4">
        <v>6400</v>
      </c>
      <c r="M22" s="4">
        <v>0</v>
      </c>
      <c r="N22" s="4">
        <v>0</v>
      </c>
      <c r="O22" s="4">
        <v>4500</v>
      </c>
      <c r="P22" s="4">
        <v>0</v>
      </c>
      <c r="Q22" s="4">
        <v>0</v>
      </c>
      <c r="R22" s="4">
        <v>0</v>
      </c>
      <c r="S22" s="4">
        <v>0</v>
      </c>
      <c r="T22" s="4">
        <v>4500</v>
      </c>
      <c r="U22" s="4">
        <v>0</v>
      </c>
      <c r="V22" s="4">
        <v>0</v>
      </c>
      <c r="W22" s="4">
        <v>4500</v>
      </c>
      <c r="X22" s="4">
        <v>35.667185089288559</v>
      </c>
      <c r="Y22" s="4">
        <v>0</v>
      </c>
      <c r="Z22" s="4">
        <v>600</v>
      </c>
      <c r="AA22" s="13">
        <f t="shared" si="1"/>
        <v>635.66718508928852</v>
      </c>
    </row>
    <row r="23" spans="2:27">
      <c r="B23" s="25" t="s">
        <v>38</v>
      </c>
      <c r="C23" s="16">
        <v>8222.9356404553055</v>
      </c>
      <c r="D23" s="16">
        <v>0</v>
      </c>
      <c r="E23" s="16">
        <f t="shared" si="0"/>
        <v>8222.9356404553055</v>
      </c>
      <c r="F23" s="16">
        <v>223.90255849444083</v>
      </c>
      <c r="G23" s="16">
        <v>0</v>
      </c>
      <c r="H23" s="16">
        <v>223.90255849444083</v>
      </c>
      <c r="I23" s="16">
        <v>0</v>
      </c>
      <c r="J23" s="16">
        <v>250</v>
      </c>
      <c r="K23" s="16">
        <v>250</v>
      </c>
      <c r="L23" s="16">
        <v>0</v>
      </c>
      <c r="M23" s="16">
        <v>1000</v>
      </c>
      <c r="N23" s="16">
        <v>500</v>
      </c>
      <c r="O23" s="16">
        <v>4000</v>
      </c>
      <c r="P23" s="16">
        <v>0</v>
      </c>
      <c r="Q23" s="16">
        <v>0</v>
      </c>
      <c r="R23" s="16">
        <v>0</v>
      </c>
      <c r="S23" s="16">
        <v>0</v>
      </c>
      <c r="T23" s="16">
        <v>5500</v>
      </c>
      <c r="U23" s="16">
        <v>0</v>
      </c>
      <c r="V23" s="16">
        <v>0</v>
      </c>
      <c r="W23" s="16">
        <v>5500</v>
      </c>
      <c r="X23" s="16">
        <v>170.88323647016995</v>
      </c>
      <c r="Y23" s="16">
        <v>0</v>
      </c>
      <c r="Z23" s="16">
        <v>1206</v>
      </c>
      <c r="AA23" s="15">
        <f t="shared" si="1"/>
        <v>1376.88323647017</v>
      </c>
    </row>
    <row r="24" spans="2:27">
      <c r="B24" s="25" t="s">
        <v>37</v>
      </c>
      <c r="C24" s="4">
        <v>15028</v>
      </c>
      <c r="D24" s="4">
        <v>0</v>
      </c>
      <c r="E24" s="4">
        <f t="shared" si="0"/>
        <v>15028</v>
      </c>
      <c r="F24" s="4">
        <v>28309.999999997617</v>
      </c>
      <c r="G24" s="4">
        <v>0</v>
      </c>
      <c r="H24" s="4">
        <v>28309.999999997617</v>
      </c>
      <c r="I24" s="4">
        <v>3750</v>
      </c>
      <c r="J24" s="4">
        <v>750</v>
      </c>
      <c r="K24" s="4">
        <v>4500</v>
      </c>
      <c r="L24" s="4">
        <v>0</v>
      </c>
      <c r="M24" s="4">
        <v>11500</v>
      </c>
      <c r="N24" s="4">
        <v>5500</v>
      </c>
      <c r="O24" s="4">
        <v>39000</v>
      </c>
      <c r="P24" s="4">
        <v>0</v>
      </c>
      <c r="Q24" s="4">
        <v>8800</v>
      </c>
      <c r="R24" s="4">
        <v>0</v>
      </c>
      <c r="S24" s="4">
        <v>0</v>
      </c>
      <c r="T24" s="4">
        <v>56000</v>
      </c>
      <c r="U24" s="4">
        <v>8800</v>
      </c>
      <c r="V24" s="4">
        <v>0</v>
      </c>
      <c r="W24" s="4">
        <v>64800</v>
      </c>
      <c r="X24" s="4">
        <v>3865.7092042555687</v>
      </c>
      <c r="Y24" s="4">
        <v>12162.000000001084</v>
      </c>
      <c r="Z24" s="4">
        <v>3380.0000000000005</v>
      </c>
      <c r="AA24" s="13">
        <f t="shared" si="1"/>
        <v>19407.709204256655</v>
      </c>
    </row>
    <row r="25" spans="2:27">
      <c r="B25" s="25" t="s">
        <v>36</v>
      </c>
      <c r="C25" s="16">
        <v>4050.1297463887799</v>
      </c>
      <c r="D25" s="16">
        <v>0</v>
      </c>
      <c r="E25" s="16">
        <f t="shared" si="0"/>
        <v>4050.1297463887799</v>
      </c>
      <c r="F25" s="16">
        <v>432.99922245008673</v>
      </c>
      <c r="G25" s="16">
        <v>0</v>
      </c>
      <c r="H25" s="16">
        <v>432.99922245008673</v>
      </c>
      <c r="I25" s="16">
        <v>250</v>
      </c>
      <c r="J25" s="16">
        <v>0</v>
      </c>
      <c r="K25" s="16">
        <v>250</v>
      </c>
      <c r="L25" s="16">
        <v>1600</v>
      </c>
      <c r="M25" s="16">
        <v>500</v>
      </c>
      <c r="N25" s="16">
        <v>500</v>
      </c>
      <c r="O25" s="16">
        <v>2000</v>
      </c>
      <c r="P25" s="16">
        <v>0</v>
      </c>
      <c r="Q25" s="16">
        <v>0</v>
      </c>
      <c r="R25" s="16">
        <v>0</v>
      </c>
      <c r="S25" s="16">
        <v>0</v>
      </c>
      <c r="T25" s="16">
        <v>3000</v>
      </c>
      <c r="U25" s="16">
        <v>0</v>
      </c>
      <c r="V25" s="16">
        <v>0</v>
      </c>
      <c r="W25" s="16">
        <v>3000</v>
      </c>
      <c r="X25" s="16">
        <v>256.41814138275663</v>
      </c>
      <c r="Y25" s="16">
        <v>0</v>
      </c>
      <c r="Z25" s="16">
        <v>1130</v>
      </c>
      <c r="AA25" s="15">
        <f t="shared" si="1"/>
        <v>1386.4181413827566</v>
      </c>
    </row>
    <row r="26" spans="2:27">
      <c r="B26" s="25" t="s">
        <v>35</v>
      </c>
      <c r="C26" s="4">
        <v>131</v>
      </c>
      <c r="D26" s="4">
        <v>0</v>
      </c>
      <c r="E26" s="4">
        <f t="shared" si="0"/>
        <v>131</v>
      </c>
      <c r="F26" s="4">
        <v>113</v>
      </c>
      <c r="G26" s="4">
        <v>0</v>
      </c>
      <c r="H26" s="4">
        <v>113</v>
      </c>
      <c r="I26" s="4">
        <v>0</v>
      </c>
      <c r="J26" s="4">
        <v>0</v>
      </c>
      <c r="K26" s="4">
        <v>0</v>
      </c>
      <c r="L26" s="4">
        <v>0</v>
      </c>
      <c r="M26" s="4">
        <v>0</v>
      </c>
      <c r="N26" s="4">
        <v>0</v>
      </c>
      <c r="O26" s="4">
        <v>500</v>
      </c>
      <c r="P26" s="4">
        <v>0</v>
      </c>
      <c r="Q26" s="4">
        <v>0</v>
      </c>
      <c r="R26" s="4">
        <v>0</v>
      </c>
      <c r="S26" s="4">
        <v>0</v>
      </c>
      <c r="T26" s="4">
        <v>500</v>
      </c>
      <c r="U26" s="4">
        <v>0</v>
      </c>
      <c r="V26" s="4">
        <v>0</v>
      </c>
      <c r="W26" s="4">
        <v>500</v>
      </c>
      <c r="X26" s="4">
        <v>147.86912512007152</v>
      </c>
      <c r="Y26" s="4">
        <v>0</v>
      </c>
      <c r="Z26" s="4">
        <v>1044</v>
      </c>
      <c r="AA26" s="13">
        <f t="shared" si="1"/>
        <v>1191.8691251200714</v>
      </c>
    </row>
    <row r="27" spans="2:27">
      <c r="B27" s="25" t="s">
        <v>34</v>
      </c>
      <c r="C27" s="16">
        <v>3717.0102596558422</v>
      </c>
      <c r="D27" s="16">
        <v>0</v>
      </c>
      <c r="E27" s="16">
        <f t="shared" si="0"/>
        <v>3717.0102596558422</v>
      </c>
      <c r="F27" s="16">
        <v>340.56974724625201</v>
      </c>
      <c r="G27" s="16">
        <v>0</v>
      </c>
      <c r="H27" s="16">
        <v>340.56974724625201</v>
      </c>
      <c r="I27" s="16">
        <v>250</v>
      </c>
      <c r="J27" s="16">
        <v>0</v>
      </c>
      <c r="K27" s="16">
        <v>250</v>
      </c>
      <c r="L27" s="16">
        <v>0</v>
      </c>
      <c r="M27" s="16">
        <v>500</v>
      </c>
      <c r="N27" s="16">
        <v>0</v>
      </c>
      <c r="O27" s="16">
        <v>1500</v>
      </c>
      <c r="P27" s="16">
        <v>0</v>
      </c>
      <c r="Q27" s="16">
        <v>0</v>
      </c>
      <c r="R27" s="16">
        <v>0</v>
      </c>
      <c r="S27" s="16">
        <v>0</v>
      </c>
      <c r="T27" s="16">
        <v>2000</v>
      </c>
      <c r="U27" s="16">
        <v>0</v>
      </c>
      <c r="V27" s="16">
        <v>0</v>
      </c>
      <c r="W27" s="16">
        <v>2000</v>
      </c>
      <c r="X27" s="16">
        <v>1459.6526898285094</v>
      </c>
      <c r="Y27" s="16">
        <v>0</v>
      </c>
      <c r="Z27" s="16">
        <v>0</v>
      </c>
      <c r="AA27" s="15">
        <f t="shared" si="1"/>
        <v>1459.6526898285094</v>
      </c>
    </row>
    <row r="28" spans="2:27">
      <c r="B28" s="25" t="s">
        <v>32</v>
      </c>
      <c r="C28" s="4">
        <v>46.431198871018772</v>
      </c>
      <c r="D28" s="4">
        <v>0</v>
      </c>
      <c r="E28" s="4">
        <f t="shared" si="0"/>
        <v>46.431198871018772</v>
      </c>
      <c r="F28" s="4">
        <v>458.47013613227142</v>
      </c>
      <c r="G28" s="4">
        <v>0</v>
      </c>
      <c r="H28" s="4">
        <v>458.47013613227142</v>
      </c>
      <c r="I28" s="4">
        <v>0</v>
      </c>
      <c r="J28" s="4">
        <v>0</v>
      </c>
      <c r="K28" s="4">
        <v>0</v>
      </c>
      <c r="L28" s="4">
        <v>0</v>
      </c>
      <c r="M28" s="4">
        <v>0</v>
      </c>
      <c r="N28" s="4">
        <v>0</v>
      </c>
      <c r="O28" s="4">
        <v>0</v>
      </c>
      <c r="P28" s="4">
        <v>0</v>
      </c>
      <c r="Q28" s="4">
        <v>0</v>
      </c>
      <c r="R28" s="4">
        <v>0</v>
      </c>
      <c r="S28" s="4">
        <v>800</v>
      </c>
      <c r="T28" s="4">
        <v>0</v>
      </c>
      <c r="U28" s="4">
        <v>0</v>
      </c>
      <c r="V28" s="4">
        <v>800</v>
      </c>
      <c r="W28" s="4">
        <v>800</v>
      </c>
      <c r="X28" s="4">
        <v>59.261685681961268</v>
      </c>
      <c r="Y28" s="4">
        <v>638.3040712761059</v>
      </c>
      <c r="Z28" s="4">
        <v>0</v>
      </c>
      <c r="AA28" s="13">
        <f t="shared" si="1"/>
        <v>697.56575695806714</v>
      </c>
    </row>
    <row r="29" spans="2:27">
      <c r="B29" s="25" t="s">
        <v>31</v>
      </c>
      <c r="C29" s="16">
        <v>109.58</v>
      </c>
      <c r="D29" s="16">
        <v>0</v>
      </c>
      <c r="E29" s="16">
        <f t="shared" si="0"/>
        <v>109.58</v>
      </c>
      <c r="F29" s="16">
        <v>357.03358188870749</v>
      </c>
      <c r="G29" s="16">
        <v>0</v>
      </c>
      <c r="H29" s="16">
        <v>357.03358188870749</v>
      </c>
      <c r="I29" s="16">
        <v>0</v>
      </c>
      <c r="J29" s="16">
        <v>0</v>
      </c>
      <c r="K29" s="16">
        <v>0</v>
      </c>
      <c r="L29" s="16">
        <v>0</v>
      </c>
      <c r="M29" s="16">
        <v>500</v>
      </c>
      <c r="N29" s="16">
        <v>0</v>
      </c>
      <c r="O29" s="16">
        <v>500</v>
      </c>
      <c r="P29" s="16">
        <v>0</v>
      </c>
      <c r="Q29" s="16">
        <v>0</v>
      </c>
      <c r="R29" s="16">
        <v>0</v>
      </c>
      <c r="S29" s="16">
        <v>800</v>
      </c>
      <c r="T29" s="16">
        <v>1000</v>
      </c>
      <c r="U29" s="16">
        <v>0</v>
      </c>
      <c r="V29" s="16">
        <v>800</v>
      </c>
      <c r="W29" s="16">
        <v>1800</v>
      </c>
      <c r="X29" s="16">
        <v>0</v>
      </c>
      <c r="Y29" s="16">
        <v>415.15954218733663</v>
      </c>
      <c r="Z29" s="16">
        <v>0</v>
      </c>
      <c r="AA29" s="15">
        <f t="shared" si="1"/>
        <v>415.15954218733663</v>
      </c>
    </row>
    <row r="30" spans="2:27">
      <c r="B30" s="25" t="s">
        <v>33</v>
      </c>
      <c r="C30" s="4">
        <v>2878.8786831751781</v>
      </c>
      <c r="D30" s="4">
        <v>0</v>
      </c>
      <c r="E30" s="4">
        <f t="shared" si="0"/>
        <v>2878.8786831751781</v>
      </c>
      <c r="F30" s="4">
        <v>68.828787224048881</v>
      </c>
      <c r="G30" s="4">
        <v>0</v>
      </c>
      <c r="H30" s="4">
        <v>68.828787224048881</v>
      </c>
      <c r="I30" s="4">
        <v>0</v>
      </c>
      <c r="J30" s="4">
        <v>0</v>
      </c>
      <c r="K30" s="4">
        <v>0</v>
      </c>
      <c r="L30" s="4">
        <v>0</v>
      </c>
      <c r="M30" s="4">
        <v>500</v>
      </c>
      <c r="N30" s="4">
        <v>0</v>
      </c>
      <c r="O30" s="4">
        <v>1000</v>
      </c>
      <c r="P30" s="4">
        <v>0</v>
      </c>
      <c r="Q30" s="4">
        <v>0</v>
      </c>
      <c r="R30" s="4">
        <v>0</v>
      </c>
      <c r="S30" s="4">
        <v>0</v>
      </c>
      <c r="T30" s="4">
        <v>1500</v>
      </c>
      <c r="U30" s="4">
        <v>0</v>
      </c>
      <c r="V30" s="4">
        <v>0</v>
      </c>
      <c r="W30" s="4">
        <v>1500</v>
      </c>
      <c r="X30" s="4">
        <v>0</v>
      </c>
      <c r="Y30" s="4">
        <v>0</v>
      </c>
      <c r="Z30" s="4">
        <v>0</v>
      </c>
      <c r="AA30" s="13">
        <f t="shared" si="1"/>
        <v>0</v>
      </c>
    </row>
    <row r="31" spans="2:27">
      <c r="B31" s="25" t="s">
        <v>29</v>
      </c>
      <c r="C31" s="16">
        <v>11178</v>
      </c>
      <c r="D31" s="16">
        <v>5200</v>
      </c>
      <c r="E31" s="16">
        <f t="shared" si="0"/>
        <v>16378</v>
      </c>
      <c r="F31" s="16">
        <v>1559.9714861085181</v>
      </c>
      <c r="G31" s="16">
        <v>0</v>
      </c>
      <c r="H31" s="16">
        <v>1559.9714861085181</v>
      </c>
      <c r="I31" s="16">
        <v>500</v>
      </c>
      <c r="J31" s="16">
        <v>500</v>
      </c>
      <c r="K31" s="16">
        <v>1000</v>
      </c>
      <c r="L31" s="16">
        <v>0</v>
      </c>
      <c r="M31" s="16">
        <v>5500</v>
      </c>
      <c r="N31" s="16">
        <v>2500</v>
      </c>
      <c r="O31" s="16">
        <v>17500</v>
      </c>
      <c r="P31" s="16">
        <v>0</v>
      </c>
      <c r="Q31" s="16">
        <v>5600</v>
      </c>
      <c r="R31" s="16">
        <v>0</v>
      </c>
      <c r="S31" s="16">
        <v>0</v>
      </c>
      <c r="T31" s="16">
        <v>25500</v>
      </c>
      <c r="U31" s="16">
        <v>5600</v>
      </c>
      <c r="V31" s="16">
        <v>0</v>
      </c>
      <c r="W31" s="16">
        <v>31100</v>
      </c>
      <c r="X31" s="16">
        <v>18.038275904798343</v>
      </c>
      <c r="Y31" s="16">
        <v>0</v>
      </c>
      <c r="Z31" s="16">
        <v>0</v>
      </c>
      <c r="AA31" s="15">
        <f t="shared" si="1"/>
        <v>18.038275904798343</v>
      </c>
    </row>
    <row r="32" spans="2:27">
      <c r="B32" s="25" t="s">
        <v>28</v>
      </c>
      <c r="C32" s="4">
        <v>5030.9271501712628</v>
      </c>
      <c r="D32" s="4">
        <v>0</v>
      </c>
      <c r="E32" s="4">
        <f t="shared" si="0"/>
        <v>5030.9271501712628</v>
      </c>
      <c r="F32" s="4">
        <v>2488.9999999999754</v>
      </c>
      <c r="G32" s="4">
        <v>0</v>
      </c>
      <c r="H32" s="4">
        <v>2488.9999999999754</v>
      </c>
      <c r="I32" s="4">
        <v>750</v>
      </c>
      <c r="J32" s="4">
        <v>0</v>
      </c>
      <c r="K32" s="4">
        <v>750</v>
      </c>
      <c r="L32" s="4">
        <v>0</v>
      </c>
      <c r="M32" s="4">
        <v>0</v>
      </c>
      <c r="N32" s="4">
        <v>0</v>
      </c>
      <c r="O32" s="4">
        <v>0</v>
      </c>
      <c r="P32" s="4">
        <v>0</v>
      </c>
      <c r="Q32" s="4">
        <v>0</v>
      </c>
      <c r="R32" s="4">
        <v>0</v>
      </c>
      <c r="S32" s="4">
        <v>0</v>
      </c>
      <c r="T32" s="4">
        <v>0</v>
      </c>
      <c r="U32" s="4">
        <v>0</v>
      </c>
      <c r="V32" s="4">
        <v>0</v>
      </c>
      <c r="W32" s="4">
        <v>0</v>
      </c>
      <c r="X32" s="4">
        <v>18342.373233235765</v>
      </c>
      <c r="Y32" s="4">
        <v>27683.999999999665</v>
      </c>
      <c r="Z32" s="4">
        <v>10935.999999999642</v>
      </c>
      <c r="AA32" s="13">
        <f t="shared" si="1"/>
        <v>56962.37323323507</v>
      </c>
    </row>
    <row r="33" spans="1:27">
      <c r="B33" s="25" t="s">
        <v>30</v>
      </c>
      <c r="C33" s="16">
        <v>14343.691904072341</v>
      </c>
      <c r="D33" s="16">
        <v>0</v>
      </c>
      <c r="E33" s="16">
        <f t="shared" si="0"/>
        <v>14343.691904072341</v>
      </c>
      <c r="F33" s="16">
        <v>2787.0000000000127</v>
      </c>
      <c r="G33" s="16">
        <v>0</v>
      </c>
      <c r="H33" s="16">
        <v>2787.0000000000127</v>
      </c>
      <c r="I33" s="16">
        <v>2500</v>
      </c>
      <c r="J33" s="16">
        <v>0</v>
      </c>
      <c r="K33" s="16">
        <v>2500</v>
      </c>
      <c r="L33" s="16">
        <v>9600</v>
      </c>
      <c r="M33" s="16">
        <v>1500</v>
      </c>
      <c r="N33" s="16">
        <v>500</v>
      </c>
      <c r="O33" s="16">
        <v>4000</v>
      </c>
      <c r="P33" s="16">
        <v>0</v>
      </c>
      <c r="Q33" s="16">
        <v>1600</v>
      </c>
      <c r="R33" s="16">
        <v>0</v>
      </c>
      <c r="S33" s="16">
        <v>3200</v>
      </c>
      <c r="T33" s="16">
        <v>6000</v>
      </c>
      <c r="U33" s="16">
        <v>1600</v>
      </c>
      <c r="V33" s="16">
        <v>3200</v>
      </c>
      <c r="W33" s="16">
        <v>10800</v>
      </c>
      <c r="X33" s="16">
        <v>542.41176222512229</v>
      </c>
      <c r="Y33" s="16">
        <v>0</v>
      </c>
      <c r="Z33" s="16">
        <v>2397.0000000000837</v>
      </c>
      <c r="AA33" s="15">
        <f t="shared" si="1"/>
        <v>2939.4117622252061</v>
      </c>
    </row>
    <row r="34" spans="1:27">
      <c r="B34" s="25" t="s">
        <v>27</v>
      </c>
      <c r="C34" s="4">
        <v>6875</v>
      </c>
      <c r="D34" s="4">
        <v>0</v>
      </c>
      <c r="E34" s="4">
        <f t="shared" si="0"/>
        <v>6875</v>
      </c>
      <c r="F34" s="4">
        <v>6000.0000000000391</v>
      </c>
      <c r="G34" s="4">
        <v>0</v>
      </c>
      <c r="H34" s="4">
        <v>6000.0000000000391</v>
      </c>
      <c r="I34" s="4">
        <v>500</v>
      </c>
      <c r="J34" s="4">
        <v>0</v>
      </c>
      <c r="K34" s="4">
        <v>500</v>
      </c>
      <c r="L34" s="4">
        <v>0</v>
      </c>
      <c r="M34" s="4">
        <v>2500</v>
      </c>
      <c r="N34" s="4">
        <v>1500</v>
      </c>
      <c r="O34" s="4">
        <v>4500</v>
      </c>
      <c r="P34" s="4">
        <v>0</v>
      </c>
      <c r="Q34" s="4">
        <v>0</v>
      </c>
      <c r="R34" s="4">
        <v>0</v>
      </c>
      <c r="S34" s="4">
        <v>0</v>
      </c>
      <c r="T34" s="4">
        <v>8500</v>
      </c>
      <c r="U34" s="4">
        <v>0</v>
      </c>
      <c r="V34" s="4">
        <v>0</v>
      </c>
      <c r="W34" s="4">
        <v>8500</v>
      </c>
      <c r="X34" s="4">
        <v>1944.3572377663934</v>
      </c>
      <c r="Y34" s="4">
        <v>1577.9999999999882</v>
      </c>
      <c r="Z34" s="4">
        <v>3632.0000000000996</v>
      </c>
      <c r="AA34" s="13">
        <f t="shared" si="1"/>
        <v>7154.3572377664805</v>
      </c>
    </row>
    <row r="35" spans="1:27">
      <c r="B35" s="25" t="s">
        <v>26</v>
      </c>
      <c r="C35" s="16">
        <v>4000.2892345759265</v>
      </c>
      <c r="D35" s="16">
        <v>0</v>
      </c>
      <c r="E35" s="16">
        <f t="shared" si="0"/>
        <v>4000.2892345759265</v>
      </c>
      <c r="F35" s="16">
        <v>3576.9999999998636</v>
      </c>
      <c r="G35" s="16">
        <v>0</v>
      </c>
      <c r="H35" s="16">
        <v>3576.9999999998636</v>
      </c>
      <c r="I35" s="16">
        <v>1000</v>
      </c>
      <c r="J35" s="16">
        <v>0</v>
      </c>
      <c r="K35" s="16">
        <v>1000</v>
      </c>
      <c r="L35" s="16">
        <v>3200</v>
      </c>
      <c r="M35" s="16">
        <v>1500</v>
      </c>
      <c r="N35" s="16">
        <v>500</v>
      </c>
      <c r="O35" s="16">
        <v>2500</v>
      </c>
      <c r="P35" s="16">
        <v>0</v>
      </c>
      <c r="Q35" s="16">
        <v>800</v>
      </c>
      <c r="R35" s="16">
        <v>0</v>
      </c>
      <c r="S35" s="16">
        <v>2400</v>
      </c>
      <c r="T35" s="16">
        <v>4500</v>
      </c>
      <c r="U35" s="16">
        <v>800</v>
      </c>
      <c r="V35" s="16">
        <v>2400</v>
      </c>
      <c r="W35" s="16">
        <v>7700</v>
      </c>
      <c r="X35" s="16">
        <v>2192.0986775041533</v>
      </c>
      <c r="Y35" s="16">
        <v>2911.9999999999509</v>
      </c>
      <c r="Z35" s="16">
        <v>970.00000000001012</v>
      </c>
      <c r="AA35" s="15">
        <f t="shared" si="1"/>
        <v>6074.0986775041138</v>
      </c>
    </row>
    <row r="36" spans="1:27">
      <c r="B36" s="25" t="s">
        <v>25</v>
      </c>
      <c r="C36" s="4">
        <v>279.03829129544516</v>
      </c>
      <c r="D36" s="4">
        <v>0</v>
      </c>
      <c r="E36" s="4">
        <f t="shared" si="0"/>
        <v>279.03829129544516</v>
      </c>
      <c r="F36" s="4">
        <v>1022.427083618754</v>
      </c>
      <c r="G36" s="4">
        <v>0</v>
      </c>
      <c r="H36" s="4">
        <v>1022.427083618754</v>
      </c>
      <c r="I36" s="4">
        <v>250</v>
      </c>
      <c r="J36" s="4">
        <v>0</v>
      </c>
      <c r="K36" s="4">
        <v>250</v>
      </c>
      <c r="L36" s="4">
        <v>0</v>
      </c>
      <c r="M36" s="4">
        <v>500</v>
      </c>
      <c r="N36" s="4">
        <v>0</v>
      </c>
      <c r="O36" s="4">
        <v>500</v>
      </c>
      <c r="P36" s="4">
        <v>0</v>
      </c>
      <c r="Q36" s="4">
        <v>0</v>
      </c>
      <c r="R36" s="4">
        <v>0</v>
      </c>
      <c r="S36" s="4">
        <v>1600</v>
      </c>
      <c r="T36" s="4">
        <v>1000</v>
      </c>
      <c r="U36" s="4">
        <v>0</v>
      </c>
      <c r="V36" s="4">
        <v>1600</v>
      </c>
      <c r="W36" s="4">
        <v>2600</v>
      </c>
      <c r="X36" s="4">
        <v>1666.5768130725164</v>
      </c>
      <c r="Y36" s="4">
        <v>544.04544559359363</v>
      </c>
      <c r="Z36" s="4">
        <v>616</v>
      </c>
      <c r="AA36" s="13">
        <f t="shared" si="1"/>
        <v>2826.6222586661102</v>
      </c>
    </row>
    <row r="37" spans="1:27">
      <c r="B37" s="25" t="s">
        <v>24</v>
      </c>
      <c r="C37" s="16">
        <v>4547</v>
      </c>
      <c r="D37" s="16">
        <v>300</v>
      </c>
      <c r="E37" s="16">
        <f t="shared" si="0"/>
        <v>4847</v>
      </c>
      <c r="F37" s="16">
        <v>2813.0000000000118</v>
      </c>
      <c r="G37" s="16">
        <v>0</v>
      </c>
      <c r="H37" s="16">
        <v>2813.0000000000118</v>
      </c>
      <c r="I37" s="16">
        <v>2250</v>
      </c>
      <c r="J37" s="16">
        <v>750</v>
      </c>
      <c r="K37" s="16">
        <v>3000</v>
      </c>
      <c r="L37" s="16">
        <v>8000</v>
      </c>
      <c r="M37" s="16">
        <v>500</v>
      </c>
      <c r="N37" s="16">
        <v>0</v>
      </c>
      <c r="O37" s="16">
        <v>1000</v>
      </c>
      <c r="P37" s="16">
        <v>0</v>
      </c>
      <c r="Q37" s="16">
        <v>0</v>
      </c>
      <c r="R37" s="16">
        <v>0</v>
      </c>
      <c r="S37" s="16">
        <v>0</v>
      </c>
      <c r="T37" s="16">
        <v>1500</v>
      </c>
      <c r="U37" s="16">
        <v>0</v>
      </c>
      <c r="V37" s="16">
        <v>0</v>
      </c>
      <c r="W37" s="16">
        <v>1500</v>
      </c>
      <c r="X37" s="16">
        <v>5196.4229651153782</v>
      </c>
      <c r="Y37" s="16">
        <v>14731.73060330155</v>
      </c>
      <c r="Z37" s="16">
        <v>0</v>
      </c>
      <c r="AA37" s="15">
        <f t="shared" si="1"/>
        <v>19928.153568416928</v>
      </c>
    </row>
    <row r="38" spans="1:27">
      <c r="B38" s="25" t="s">
        <v>23</v>
      </c>
      <c r="C38" s="4">
        <v>111.19702548551196</v>
      </c>
      <c r="D38" s="4">
        <v>0</v>
      </c>
      <c r="E38" s="4">
        <f t="shared" si="0"/>
        <v>111.19702548551196</v>
      </c>
      <c r="F38" s="4">
        <v>1091.0496845721646</v>
      </c>
      <c r="G38" s="4">
        <v>0</v>
      </c>
      <c r="H38" s="4">
        <v>1091.0496845721646</v>
      </c>
      <c r="I38" s="4">
        <v>250</v>
      </c>
      <c r="J38" s="4">
        <v>0</v>
      </c>
      <c r="K38" s="4">
        <v>250</v>
      </c>
      <c r="L38" s="4">
        <v>1000</v>
      </c>
      <c r="M38" s="4">
        <v>0</v>
      </c>
      <c r="N38" s="4">
        <v>0</v>
      </c>
      <c r="O38" s="4">
        <v>500</v>
      </c>
      <c r="P38" s="4">
        <v>0</v>
      </c>
      <c r="Q38" s="4">
        <v>0</v>
      </c>
      <c r="R38" s="4">
        <v>0</v>
      </c>
      <c r="S38" s="4">
        <v>0</v>
      </c>
      <c r="T38" s="4">
        <v>500</v>
      </c>
      <c r="U38" s="4">
        <v>0</v>
      </c>
      <c r="V38" s="4">
        <v>0</v>
      </c>
      <c r="W38" s="4">
        <v>500</v>
      </c>
      <c r="X38" s="4">
        <v>926.12721254776716</v>
      </c>
      <c r="Y38" s="4">
        <v>0</v>
      </c>
      <c r="Z38" s="4">
        <v>200</v>
      </c>
      <c r="AA38" s="13">
        <f t="shared" si="1"/>
        <v>1126.1272125477672</v>
      </c>
    </row>
    <row r="39" spans="1:27" ht="15.75" thickBot="1">
      <c r="B39" s="25" t="s">
        <v>22</v>
      </c>
      <c r="C39" s="16">
        <v>485.58844913802011</v>
      </c>
      <c r="D39" s="16">
        <v>0</v>
      </c>
      <c r="E39" s="16">
        <f t="shared" si="0"/>
        <v>485.58844913802011</v>
      </c>
      <c r="F39" s="16">
        <v>711.48214732056238</v>
      </c>
      <c r="G39" s="16">
        <v>0</v>
      </c>
      <c r="H39" s="16">
        <v>711.48214732056238</v>
      </c>
      <c r="I39" s="16">
        <v>250</v>
      </c>
      <c r="J39" s="16">
        <v>0</v>
      </c>
      <c r="K39" s="16">
        <v>250</v>
      </c>
      <c r="L39" s="16">
        <v>3200</v>
      </c>
      <c r="M39" s="16">
        <v>0</v>
      </c>
      <c r="N39" s="16">
        <v>0</v>
      </c>
      <c r="O39" s="16">
        <v>1500</v>
      </c>
      <c r="P39" s="16">
        <v>0</v>
      </c>
      <c r="Q39" s="16">
        <v>0</v>
      </c>
      <c r="R39" s="16">
        <v>0</v>
      </c>
      <c r="S39" s="16">
        <v>0</v>
      </c>
      <c r="T39" s="16">
        <v>1500</v>
      </c>
      <c r="U39" s="16">
        <v>0</v>
      </c>
      <c r="V39" s="16">
        <v>0</v>
      </c>
      <c r="W39" s="16">
        <v>1500</v>
      </c>
      <c r="X39" s="16">
        <v>712.41685214399752</v>
      </c>
      <c r="Y39" s="16">
        <v>0</v>
      </c>
      <c r="Z39" s="16">
        <v>194</v>
      </c>
      <c r="AA39" s="15">
        <f t="shared" si="1"/>
        <v>906.41685214399752</v>
      </c>
    </row>
    <row r="40" spans="1:27" ht="15.75" thickBot="1">
      <c r="B40" s="59" t="s">
        <v>300</v>
      </c>
      <c r="C40" s="55">
        <f>SUM(C6:C39)</f>
        <v>261790.40322119166</v>
      </c>
      <c r="D40" s="36">
        <f t="shared" ref="D40:E40" si="2">SUM(D6:D39)</f>
        <v>42000</v>
      </c>
      <c r="E40" s="36">
        <f t="shared" si="2"/>
        <v>303790.40322119172</v>
      </c>
      <c r="F40" s="36">
        <f>SUM(F6:F39)</f>
        <v>189871.70923684965</v>
      </c>
      <c r="G40" s="36">
        <f t="shared" ref="G40:AA40" si="3">SUM(G6:G39)</f>
        <v>5148.7533314702623</v>
      </c>
      <c r="H40" s="36">
        <f t="shared" si="3"/>
        <v>195020.4625683199</v>
      </c>
      <c r="I40" s="36">
        <f t="shared" si="3"/>
        <v>45750</v>
      </c>
      <c r="J40" s="36">
        <f t="shared" si="3"/>
        <v>6750</v>
      </c>
      <c r="K40" s="36">
        <f t="shared" si="3"/>
        <v>52500</v>
      </c>
      <c r="L40" s="36">
        <f t="shared" si="3"/>
        <v>169000</v>
      </c>
      <c r="M40" s="36">
        <f t="shared" ref="M40:N40" si="4">SUM(M6:M39)</f>
        <v>61000</v>
      </c>
      <c r="N40" s="36">
        <f t="shared" si="4"/>
        <v>28000</v>
      </c>
      <c r="O40" s="36">
        <f t="shared" si="3"/>
        <v>232000</v>
      </c>
      <c r="P40" s="36">
        <f t="shared" si="3"/>
        <v>0</v>
      </c>
      <c r="Q40" s="36">
        <f t="shared" si="3"/>
        <v>52000</v>
      </c>
      <c r="R40" s="36">
        <f t="shared" si="3"/>
        <v>0</v>
      </c>
      <c r="S40" s="36">
        <f t="shared" si="3"/>
        <v>28000</v>
      </c>
      <c r="T40" s="36">
        <f t="shared" si="3"/>
        <v>321000</v>
      </c>
      <c r="U40" s="36">
        <f t="shared" si="3"/>
        <v>52000</v>
      </c>
      <c r="V40" s="36">
        <f t="shared" si="3"/>
        <v>28000</v>
      </c>
      <c r="W40" s="36">
        <f t="shared" si="3"/>
        <v>401000</v>
      </c>
      <c r="X40" s="36">
        <f t="shared" si="3"/>
        <v>71520.498585103414</v>
      </c>
      <c r="Y40" s="36">
        <f t="shared" si="3"/>
        <v>111745.78834430643</v>
      </c>
      <c r="Z40" s="36">
        <f t="shared" si="3"/>
        <v>73912.99999999853</v>
      </c>
      <c r="AA40" s="37">
        <f t="shared" si="3"/>
        <v>257179.28692940832</v>
      </c>
    </row>
    <row r="41" spans="1:27" s="115" customFormat="1" ht="15.75" thickBot="1">
      <c r="B41" s="59" t="s">
        <v>61</v>
      </c>
      <c r="C41" s="193">
        <f>C30+C19</f>
        <v>39247.466888488911</v>
      </c>
      <c r="D41" s="191">
        <f t="shared" ref="D41:AA41" si="5">D30+D19</f>
        <v>17000</v>
      </c>
      <c r="E41" s="191">
        <f t="shared" si="5"/>
        <v>56247.466888488911</v>
      </c>
      <c r="F41" s="191">
        <f t="shared" si="5"/>
        <v>6976.9246910430338</v>
      </c>
      <c r="G41" s="191">
        <f t="shared" si="5"/>
        <v>0</v>
      </c>
      <c r="H41" s="191">
        <f t="shared" si="5"/>
        <v>6976.9246910430338</v>
      </c>
      <c r="I41" s="191">
        <f t="shared" si="5"/>
        <v>2750</v>
      </c>
      <c r="J41" s="191">
        <f t="shared" si="5"/>
        <v>1000</v>
      </c>
      <c r="K41" s="191">
        <f t="shared" si="5"/>
        <v>3750</v>
      </c>
      <c r="L41" s="191">
        <f t="shared" si="5"/>
        <v>27200</v>
      </c>
      <c r="M41" s="191">
        <f t="shared" si="5"/>
        <v>2000</v>
      </c>
      <c r="N41" s="191">
        <f t="shared" si="5"/>
        <v>1000</v>
      </c>
      <c r="O41" s="191">
        <f t="shared" si="5"/>
        <v>30500</v>
      </c>
      <c r="P41" s="191">
        <f t="shared" si="5"/>
        <v>0</v>
      </c>
      <c r="Q41" s="191">
        <f t="shared" si="5"/>
        <v>8000</v>
      </c>
      <c r="R41" s="191">
        <f t="shared" si="5"/>
        <v>0</v>
      </c>
      <c r="S41" s="191">
        <f t="shared" si="5"/>
        <v>0</v>
      </c>
      <c r="T41" s="191">
        <f t="shared" si="5"/>
        <v>33500</v>
      </c>
      <c r="U41" s="191">
        <f t="shared" si="5"/>
        <v>8000</v>
      </c>
      <c r="V41" s="191">
        <f t="shared" si="5"/>
        <v>0</v>
      </c>
      <c r="W41" s="191">
        <f t="shared" si="5"/>
        <v>41500</v>
      </c>
      <c r="X41" s="191">
        <f t="shared" si="5"/>
        <v>640.75142360069606</v>
      </c>
      <c r="Y41" s="191">
        <f t="shared" si="5"/>
        <v>2718.9999999999427</v>
      </c>
      <c r="Z41" s="191">
        <f t="shared" si="5"/>
        <v>4045.9999999998608</v>
      </c>
      <c r="AA41" s="192">
        <f t="shared" si="5"/>
        <v>7405.751423600499</v>
      </c>
    </row>
    <row r="42" spans="1:27" s="115" customFormat="1">
      <c r="A42" s="176"/>
      <c r="B42" s="60" t="s">
        <v>107</v>
      </c>
      <c r="C42" s="33"/>
      <c r="D42" s="33"/>
      <c r="E42" s="33"/>
      <c r="F42" s="33">
        <v>0</v>
      </c>
      <c r="G42" s="33">
        <v>0</v>
      </c>
      <c r="H42" s="33">
        <v>0</v>
      </c>
      <c r="I42" s="33"/>
      <c r="J42" s="33"/>
      <c r="K42" s="33"/>
      <c r="L42" s="33"/>
      <c r="M42" s="33"/>
      <c r="N42" s="33"/>
      <c r="O42" s="33"/>
      <c r="P42" s="33"/>
      <c r="Q42" s="33"/>
      <c r="R42" s="33"/>
      <c r="S42" s="33"/>
      <c r="T42" s="33"/>
      <c r="U42" s="33"/>
      <c r="V42" s="33"/>
      <c r="W42" s="33"/>
      <c r="X42" s="33"/>
      <c r="Y42" s="33"/>
      <c r="Z42" s="33"/>
      <c r="AA42" s="195"/>
    </row>
    <row r="43" spans="1:27" s="115" customFormat="1">
      <c r="A43" s="176"/>
      <c r="B43" s="60" t="s">
        <v>124</v>
      </c>
      <c r="C43" s="32"/>
      <c r="D43" s="32"/>
      <c r="E43" s="32"/>
      <c r="F43" s="32">
        <v>0</v>
      </c>
      <c r="G43" s="32">
        <v>0</v>
      </c>
      <c r="H43" s="32">
        <v>0</v>
      </c>
      <c r="I43" s="32"/>
      <c r="J43" s="32"/>
      <c r="K43" s="32"/>
      <c r="L43" s="32"/>
      <c r="M43" s="32"/>
      <c r="N43" s="32"/>
      <c r="O43" s="32"/>
      <c r="P43" s="32"/>
      <c r="Q43" s="32"/>
      <c r="R43" s="32"/>
      <c r="S43" s="32"/>
      <c r="T43" s="32"/>
      <c r="U43" s="32"/>
      <c r="V43" s="32"/>
      <c r="W43" s="32"/>
      <c r="X43" s="32"/>
      <c r="Y43" s="32"/>
      <c r="Z43" s="32"/>
      <c r="AA43" s="13"/>
    </row>
    <row r="44" spans="1:27" s="115" customFormat="1">
      <c r="A44" s="176"/>
      <c r="B44" s="60" t="s">
        <v>126</v>
      </c>
      <c r="C44" s="33"/>
      <c r="D44" s="33"/>
      <c r="E44" s="33"/>
      <c r="F44" s="33">
        <v>0</v>
      </c>
      <c r="G44" s="33">
        <v>0</v>
      </c>
      <c r="H44" s="33">
        <v>0</v>
      </c>
      <c r="I44" s="33"/>
      <c r="J44" s="33"/>
      <c r="K44" s="33"/>
      <c r="L44" s="33"/>
      <c r="M44" s="33"/>
      <c r="N44" s="33"/>
      <c r="O44" s="33"/>
      <c r="P44" s="33"/>
      <c r="Q44" s="33"/>
      <c r="R44" s="33"/>
      <c r="S44" s="33"/>
      <c r="T44" s="33"/>
      <c r="U44" s="33"/>
      <c r="V44" s="33"/>
      <c r="W44" s="33"/>
      <c r="X44" s="33"/>
      <c r="Y44" s="33"/>
      <c r="Z44" s="33"/>
      <c r="AA44" s="15"/>
    </row>
    <row r="45" spans="1:27" s="115" customFormat="1">
      <c r="A45" s="176"/>
      <c r="B45" s="60" t="s">
        <v>180</v>
      </c>
      <c r="C45" s="32"/>
      <c r="D45" s="32"/>
      <c r="E45" s="32"/>
      <c r="F45" s="32">
        <v>0</v>
      </c>
      <c r="G45" s="32">
        <v>0</v>
      </c>
      <c r="H45" s="32">
        <v>0</v>
      </c>
      <c r="I45" s="32"/>
      <c r="J45" s="32"/>
      <c r="K45" s="32"/>
      <c r="L45" s="32"/>
      <c r="M45" s="32"/>
      <c r="N45" s="32"/>
      <c r="O45" s="32"/>
      <c r="P45" s="32"/>
      <c r="Q45" s="32"/>
      <c r="R45" s="32"/>
      <c r="S45" s="32"/>
      <c r="T45" s="32"/>
      <c r="U45" s="32"/>
      <c r="V45" s="32"/>
      <c r="W45" s="32"/>
      <c r="X45" s="32"/>
      <c r="Y45" s="32"/>
      <c r="Z45" s="32"/>
      <c r="AA45" s="13"/>
    </row>
    <row r="46" spans="1:27" s="115" customFormat="1" ht="15.75" thickBot="1">
      <c r="A46" s="176"/>
      <c r="B46" s="60" t="s">
        <v>146</v>
      </c>
      <c r="C46" s="33"/>
      <c r="D46" s="33"/>
      <c r="E46" s="33"/>
      <c r="F46" s="33">
        <v>0</v>
      </c>
      <c r="G46" s="33">
        <v>0</v>
      </c>
      <c r="H46" s="33">
        <v>0</v>
      </c>
      <c r="I46" s="33"/>
      <c r="J46" s="33"/>
      <c r="K46" s="33"/>
      <c r="L46" s="33"/>
      <c r="M46" s="33"/>
      <c r="N46" s="33"/>
      <c r="O46" s="33"/>
      <c r="P46" s="33"/>
      <c r="Q46" s="33"/>
      <c r="R46" s="33"/>
      <c r="S46" s="33"/>
      <c r="T46" s="33"/>
      <c r="U46" s="33"/>
      <c r="V46" s="33"/>
      <c r="W46" s="33"/>
      <c r="X46" s="33"/>
      <c r="Y46" s="33"/>
      <c r="Z46" s="33"/>
      <c r="AA46" s="15"/>
    </row>
    <row r="47" spans="1:27" s="115" customFormat="1" ht="15.75" thickBot="1">
      <c r="A47" s="176"/>
      <c r="B47" s="59" t="s">
        <v>133</v>
      </c>
      <c r="C47" s="55"/>
      <c r="D47" s="36"/>
      <c r="E47" s="36"/>
      <c r="F47" s="36">
        <f>SUM(F42:F46)</f>
        <v>0</v>
      </c>
      <c r="G47" s="36">
        <f t="shared" ref="G47:H47" si="6">SUM(G42:G46)</f>
        <v>0</v>
      </c>
      <c r="H47" s="36">
        <f t="shared" si="6"/>
        <v>0</v>
      </c>
      <c r="I47" s="36"/>
      <c r="J47" s="36"/>
      <c r="K47" s="36"/>
      <c r="L47" s="36"/>
      <c r="M47" s="36"/>
      <c r="N47" s="36"/>
      <c r="O47" s="36"/>
      <c r="P47" s="36"/>
      <c r="Q47" s="36"/>
      <c r="R47" s="36"/>
      <c r="S47" s="36"/>
      <c r="T47" s="36"/>
      <c r="U47" s="36"/>
      <c r="V47" s="36"/>
      <c r="W47" s="36"/>
      <c r="X47" s="36"/>
      <c r="Y47" s="36"/>
      <c r="Z47" s="36"/>
      <c r="AA47" s="37"/>
    </row>
  </sheetData>
  <mergeCells count="3">
    <mergeCell ref="M4:N4"/>
    <mergeCell ref="C2:AA2"/>
    <mergeCell ref="C3:AA3"/>
  </mergeCells>
  <hyperlinks>
    <hyperlink ref="R1" location="ReadMe!A1" display="go back to ReadMe"/>
  </hyperlinks>
  <printOptions horizontalCentered="1"/>
  <pageMargins left="0.23622047244094491" right="0.23622047244094491" top="0.74803149606299213" bottom="0.74803149606299213" header="0.31496062992125984" footer="0.31496062992125984"/>
  <pageSetup paperSize="9" scale="65" orientation="landscape" r:id="rId1"/>
  <headerFooter>
    <oddHeader>&amp;C&amp;A</oddHeader>
    <oddFooter>&amp;C&amp;Z&amp;F</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7"/>
  <sheetViews>
    <sheetView workbookViewId="0">
      <selection activeCell="J43" sqref="J43"/>
    </sheetView>
  </sheetViews>
  <sheetFormatPr baseColWidth="10" defaultColWidth="9.140625" defaultRowHeight="15"/>
  <cols>
    <col min="1" max="1" width="2.7109375" customWidth="1"/>
    <col min="2" max="2" width="9.140625" style="1"/>
    <col min="4" max="5" width="9.140625" style="109"/>
    <col min="8" max="8" width="9.140625" customWidth="1"/>
    <col min="11" max="11" width="9.140625" customWidth="1"/>
    <col min="20" max="23" width="9.140625" customWidth="1"/>
  </cols>
  <sheetData>
    <row r="1" spans="1:27" ht="19.5" thickBot="1">
      <c r="A1" s="120" t="s">
        <v>302</v>
      </c>
      <c r="I1" s="122" t="s">
        <v>319</v>
      </c>
      <c r="R1" s="142" t="s">
        <v>370</v>
      </c>
    </row>
    <row r="2" spans="1:27" s="2" customFormat="1" ht="15.75" customHeight="1" thickBot="1">
      <c r="B2" s="30" t="s">
        <v>59</v>
      </c>
      <c r="C2" s="205">
        <v>2050</v>
      </c>
      <c r="D2" s="206"/>
      <c r="E2" s="206"/>
      <c r="F2" s="206"/>
      <c r="G2" s="206"/>
      <c r="H2" s="206"/>
      <c r="I2" s="206"/>
      <c r="J2" s="206"/>
      <c r="K2" s="206"/>
      <c r="L2" s="206"/>
      <c r="M2" s="206"/>
      <c r="N2" s="206"/>
      <c r="O2" s="206"/>
      <c r="P2" s="206"/>
      <c r="Q2" s="206"/>
      <c r="R2" s="206"/>
      <c r="S2" s="206"/>
      <c r="T2" s="206"/>
      <c r="U2" s="206"/>
      <c r="V2" s="206"/>
      <c r="W2" s="206"/>
      <c r="X2" s="206"/>
      <c r="Y2" s="206"/>
      <c r="Z2" s="206"/>
      <c r="AA2" s="207"/>
    </row>
    <row r="3" spans="1:27" s="2" customFormat="1" ht="15.75" customHeight="1" thickBot="1">
      <c r="B3" s="58" t="s">
        <v>60</v>
      </c>
      <c r="C3" s="208" t="s">
        <v>9</v>
      </c>
      <c r="D3" s="209"/>
      <c r="E3" s="209"/>
      <c r="F3" s="209"/>
      <c r="G3" s="209"/>
      <c r="H3" s="209"/>
      <c r="I3" s="209"/>
      <c r="J3" s="209"/>
      <c r="K3" s="209"/>
      <c r="L3" s="209"/>
      <c r="M3" s="209"/>
      <c r="N3" s="209"/>
      <c r="O3" s="209"/>
      <c r="P3" s="209"/>
      <c r="Q3" s="209"/>
      <c r="R3" s="209"/>
      <c r="S3" s="209"/>
      <c r="T3" s="209"/>
      <c r="U3" s="209"/>
      <c r="V3" s="209"/>
      <c r="W3" s="209"/>
      <c r="X3" s="209"/>
      <c r="Y3" s="209"/>
      <c r="Z3" s="209"/>
      <c r="AA3" s="210"/>
    </row>
    <row r="4" spans="1:27" s="50" customFormat="1" ht="34.5" thickBot="1">
      <c r="B4" s="23" t="s">
        <v>149</v>
      </c>
      <c r="C4" s="47" t="s">
        <v>14</v>
      </c>
      <c r="D4" s="67" t="s">
        <v>296</v>
      </c>
      <c r="E4" s="67" t="s">
        <v>295</v>
      </c>
      <c r="F4" s="47" t="s">
        <v>160</v>
      </c>
      <c r="G4" s="47" t="s">
        <v>161</v>
      </c>
      <c r="H4" s="47" t="s">
        <v>162</v>
      </c>
      <c r="I4" s="47" t="s">
        <v>163</v>
      </c>
      <c r="J4" s="47" t="s">
        <v>164</v>
      </c>
      <c r="K4" s="47" t="s">
        <v>184</v>
      </c>
      <c r="L4" s="47" t="s">
        <v>16</v>
      </c>
      <c r="M4" s="211" t="s">
        <v>166</v>
      </c>
      <c r="N4" s="211"/>
      <c r="O4" s="47" t="s">
        <v>167</v>
      </c>
      <c r="P4" s="47" t="s">
        <v>168</v>
      </c>
      <c r="Q4" s="47" t="s">
        <v>169</v>
      </c>
      <c r="R4" s="47" t="s">
        <v>170</v>
      </c>
      <c r="S4" s="47" t="s">
        <v>171</v>
      </c>
      <c r="T4" s="47" t="s">
        <v>181</v>
      </c>
      <c r="U4" s="47" t="s">
        <v>182</v>
      </c>
      <c r="V4" s="47" t="s">
        <v>183</v>
      </c>
      <c r="W4" s="47" t="s">
        <v>175</v>
      </c>
      <c r="X4" s="47" t="s">
        <v>176</v>
      </c>
      <c r="Y4" s="47" t="s">
        <v>177</v>
      </c>
      <c r="Z4" s="47" t="s">
        <v>19</v>
      </c>
      <c r="AA4" s="48" t="s">
        <v>178</v>
      </c>
    </row>
    <row r="5" spans="1:27" ht="15.75" thickBot="1">
      <c r="B5" s="24" t="s">
        <v>57</v>
      </c>
      <c r="C5" s="18" t="s">
        <v>3</v>
      </c>
      <c r="D5" s="18" t="s">
        <v>3</v>
      </c>
      <c r="E5" s="18" t="s">
        <v>3</v>
      </c>
      <c r="F5" s="18" t="s">
        <v>3</v>
      </c>
      <c r="G5" s="18" t="s">
        <v>3</v>
      </c>
      <c r="H5" s="18" t="s">
        <v>3</v>
      </c>
      <c r="I5" s="18" t="s">
        <v>3</v>
      </c>
      <c r="J5" s="18" t="s">
        <v>3</v>
      </c>
      <c r="K5" s="18" t="s">
        <v>3</v>
      </c>
      <c r="L5" s="18" t="s">
        <v>3</v>
      </c>
      <c r="M5" s="18" t="s">
        <v>3</v>
      </c>
      <c r="N5" s="18" t="s">
        <v>3</v>
      </c>
      <c r="O5" s="18" t="s">
        <v>3</v>
      </c>
      <c r="P5" s="18" t="s">
        <v>3</v>
      </c>
      <c r="Q5" s="18" t="s">
        <v>3</v>
      </c>
      <c r="R5" s="18" t="s">
        <v>3</v>
      </c>
      <c r="S5" s="18" t="s">
        <v>3</v>
      </c>
      <c r="T5" s="18" t="s">
        <v>3</v>
      </c>
      <c r="U5" s="18" t="s">
        <v>3</v>
      </c>
      <c r="V5" s="18" t="s">
        <v>3</v>
      </c>
      <c r="W5" s="18" t="s">
        <v>3</v>
      </c>
      <c r="X5" s="18" t="s">
        <v>3</v>
      </c>
      <c r="Y5" s="18" t="s">
        <v>3</v>
      </c>
      <c r="Z5" s="18" t="s">
        <v>3</v>
      </c>
      <c r="AA5" s="17" t="s">
        <v>3</v>
      </c>
    </row>
    <row r="6" spans="1:27">
      <c r="B6" s="25" t="s">
        <v>56</v>
      </c>
      <c r="C6" s="4">
        <v>529</v>
      </c>
      <c r="D6" s="4">
        <v>0</v>
      </c>
      <c r="E6" s="4">
        <f>SUM(C6:D6)</f>
        <v>529</v>
      </c>
      <c r="F6" s="4">
        <v>2351.4147439533454</v>
      </c>
      <c r="G6" s="4">
        <v>0</v>
      </c>
      <c r="H6" s="4">
        <v>2351.4147439533454</v>
      </c>
      <c r="I6" s="4">
        <v>0</v>
      </c>
      <c r="J6" s="4">
        <v>0</v>
      </c>
      <c r="K6" s="4">
        <v>0</v>
      </c>
      <c r="L6" s="4">
        <v>0</v>
      </c>
      <c r="M6" s="4">
        <v>0</v>
      </c>
      <c r="N6" s="4">
        <v>1000</v>
      </c>
      <c r="O6" s="4">
        <v>0</v>
      </c>
      <c r="P6" s="4">
        <v>0</v>
      </c>
      <c r="Q6" s="4">
        <v>0</v>
      </c>
      <c r="R6" s="4">
        <v>0</v>
      </c>
      <c r="S6" s="4">
        <v>0</v>
      </c>
      <c r="T6" s="4">
        <v>1000</v>
      </c>
      <c r="U6" s="4">
        <v>0</v>
      </c>
      <c r="V6" s="4">
        <v>0</v>
      </c>
      <c r="W6" s="4">
        <v>1000</v>
      </c>
      <c r="X6" s="4">
        <v>477.78213434330104</v>
      </c>
      <c r="Y6" s="4">
        <v>1029</v>
      </c>
      <c r="Z6" s="4">
        <v>0</v>
      </c>
      <c r="AA6" s="13">
        <f>SUM(X6:Z6)</f>
        <v>1506.7821343433011</v>
      </c>
    </row>
    <row r="7" spans="1:27">
      <c r="B7" s="25" t="s">
        <v>54</v>
      </c>
      <c r="C7" s="16">
        <v>2578</v>
      </c>
      <c r="D7" s="16">
        <v>0</v>
      </c>
      <c r="E7" s="16">
        <f t="shared" ref="E7:E39" si="0">SUM(C7:D7)</f>
        <v>2578</v>
      </c>
      <c r="F7" s="16">
        <v>2827.2017920730059</v>
      </c>
      <c r="G7" s="16">
        <v>0</v>
      </c>
      <c r="H7" s="16">
        <v>2827.2017920730059</v>
      </c>
      <c r="I7" s="16">
        <v>1250</v>
      </c>
      <c r="J7" s="16">
        <v>0</v>
      </c>
      <c r="K7" s="16">
        <v>1250</v>
      </c>
      <c r="L7" s="16">
        <v>0</v>
      </c>
      <c r="M7" s="16">
        <v>0</v>
      </c>
      <c r="N7" s="16">
        <v>1000</v>
      </c>
      <c r="O7" s="16">
        <v>0</v>
      </c>
      <c r="P7" s="16">
        <v>0</v>
      </c>
      <c r="Q7" s="16">
        <v>0</v>
      </c>
      <c r="R7" s="16">
        <v>0</v>
      </c>
      <c r="S7" s="16">
        <v>0</v>
      </c>
      <c r="T7" s="16">
        <v>1000</v>
      </c>
      <c r="U7" s="16">
        <v>0</v>
      </c>
      <c r="V7" s="16">
        <v>0</v>
      </c>
      <c r="W7" s="16">
        <v>1000</v>
      </c>
      <c r="X7" s="16">
        <v>5458.7702560280413</v>
      </c>
      <c r="Y7" s="16">
        <v>4185.9999999997008</v>
      </c>
      <c r="Z7" s="16">
        <v>6787.9999999994052</v>
      </c>
      <c r="AA7" s="15">
        <f t="shared" ref="AA7:AA39" si="1">SUM(X7:Z7)</f>
        <v>16432.77025602715</v>
      </c>
    </row>
    <row r="8" spans="1:27">
      <c r="B8" s="25" t="s">
        <v>53</v>
      </c>
      <c r="C8" s="4">
        <v>1120.8901698953991</v>
      </c>
      <c r="D8" s="4">
        <v>0</v>
      </c>
      <c r="E8" s="4">
        <f t="shared" si="0"/>
        <v>1120.8901698953991</v>
      </c>
      <c r="F8" s="4">
        <v>1016.4097654236225</v>
      </c>
      <c r="G8" s="4">
        <v>0</v>
      </c>
      <c r="H8" s="4">
        <v>1016.4097654236225</v>
      </c>
      <c r="I8" s="4">
        <v>0</v>
      </c>
      <c r="J8" s="4">
        <v>0</v>
      </c>
      <c r="K8" s="4">
        <v>0</v>
      </c>
      <c r="L8" s="4">
        <v>0</v>
      </c>
      <c r="M8" s="4">
        <v>250</v>
      </c>
      <c r="N8" s="4">
        <v>500</v>
      </c>
      <c r="O8" s="4">
        <v>0</v>
      </c>
      <c r="P8" s="4">
        <v>0</v>
      </c>
      <c r="Q8" s="4">
        <v>0</v>
      </c>
      <c r="R8" s="4">
        <v>0</v>
      </c>
      <c r="S8" s="4">
        <v>0</v>
      </c>
      <c r="T8" s="4">
        <v>750</v>
      </c>
      <c r="U8" s="4">
        <v>0</v>
      </c>
      <c r="V8" s="4">
        <v>0</v>
      </c>
      <c r="W8" s="4">
        <v>750</v>
      </c>
      <c r="X8" s="4">
        <v>706.57812984703924</v>
      </c>
      <c r="Y8" s="4">
        <v>475</v>
      </c>
      <c r="Z8" s="4">
        <v>440</v>
      </c>
      <c r="AA8" s="13">
        <f t="shared" si="1"/>
        <v>1621.5781298470392</v>
      </c>
    </row>
    <row r="9" spans="1:27">
      <c r="B9" s="25" t="s">
        <v>52</v>
      </c>
      <c r="C9" s="16">
        <v>10914.544303418179</v>
      </c>
      <c r="D9" s="16">
        <v>2190</v>
      </c>
      <c r="E9" s="16">
        <f t="shared" si="0"/>
        <v>13104.544303418179</v>
      </c>
      <c r="F9" s="16">
        <v>21051.696133756366</v>
      </c>
      <c r="G9" s="16">
        <v>0</v>
      </c>
      <c r="H9" s="16">
        <v>21051.696133756366</v>
      </c>
      <c r="I9" s="16">
        <v>2500</v>
      </c>
      <c r="J9" s="16">
        <v>4000</v>
      </c>
      <c r="K9" s="16">
        <v>6500</v>
      </c>
      <c r="L9" s="16">
        <v>0</v>
      </c>
      <c r="M9" s="16">
        <v>1000</v>
      </c>
      <c r="N9" s="16">
        <v>5500</v>
      </c>
      <c r="O9" s="16">
        <v>0</v>
      </c>
      <c r="P9" s="16">
        <v>0</v>
      </c>
      <c r="Q9" s="16">
        <v>0</v>
      </c>
      <c r="R9" s="16">
        <v>0</v>
      </c>
      <c r="S9" s="16">
        <v>0</v>
      </c>
      <c r="T9" s="16">
        <v>6500</v>
      </c>
      <c r="U9" s="16">
        <v>0</v>
      </c>
      <c r="V9" s="16">
        <v>0</v>
      </c>
      <c r="W9" s="16">
        <v>6500</v>
      </c>
      <c r="X9" s="16">
        <v>359.02882784498206</v>
      </c>
      <c r="Y9" s="16">
        <v>0</v>
      </c>
      <c r="Z9" s="16">
        <v>1308</v>
      </c>
      <c r="AA9" s="15">
        <f t="shared" si="1"/>
        <v>1667.0288278449821</v>
      </c>
    </row>
    <row r="10" spans="1:27">
      <c r="B10" s="25" t="s">
        <v>51</v>
      </c>
      <c r="C10" s="4">
        <v>2770.582381458144</v>
      </c>
      <c r="D10" s="4">
        <v>0</v>
      </c>
      <c r="E10" s="4">
        <f t="shared" si="0"/>
        <v>2770.582381458144</v>
      </c>
      <c r="F10" s="4">
        <v>3804.83452892276</v>
      </c>
      <c r="G10" s="4">
        <v>0</v>
      </c>
      <c r="H10" s="4">
        <v>3804.83452892276</v>
      </c>
      <c r="I10" s="4">
        <v>0</v>
      </c>
      <c r="J10" s="4">
        <v>2250</v>
      </c>
      <c r="K10" s="4">
        <v>2250</v>
      </c>
      <c r="L10" s="4">
        <v>0</v>
      </c>
      <c r="M10" s="4">
        <v>0</v>
      </c>
      <c r="N10" s="4">
        <v>0</v>
      </c>
      <c r="O10" s="4">
        <v>0</v>
      </c>
      <c r="P10" s="4">
        <v>0</v>
      </c>
      <c r="Q10" s="4">
        <v>0</v>
      </c>
      <c r="R10" s="4">
        <v>0</v>
      </c>
      <c r="S10" s="4">
        <v>0</v>
      </c>
      <c r="T10" s="4">
        <v>0</v>
      </c>
      <c r="U10" s="4">
        <v>0</v>
      </c>
      <c r="V10" s="4">
        <v>0</v>
      </c>
      <c r="W10" s="4">
        <v>0</v>
      </c>
      <c r="X10" s="4">
        <v>677.94005462693781</v>
      </c>
      <c r="Y10" s="4">
        <v>2813</v>
      </c>
      <c r="Z10" s="4">
        <v>937</v>
      </c>
      <c r="AA10" s="13">
        <f t="shared" si="1"/>
        <v>4427.940054626938</v>
      </c>
    </row>
    <row r="11" spans="1:27">
      <c r="B11" s="25" t="s">
        <v>50</v>
      </c>
      <c r="C11" s="16">
        <v>1381.313352624167</v>
      </c>
      <c r="D11" s="16">
        <v>0</v>
      </c>
      <c r="E11" s="16">
        <f t="shared" si="0"/>
        <v>1381.313352624167</v>
      </c>
      <c r="F11" s="16">
        <v>14999.999999999998</v>
      </c>
      <c r="G11" s="16">
        <v>0</v>
      </c>
      <c r="H11" s="16">
        <v>14999.999999999998</v>
      </c>
      <c r="I11" s="16">
        <v>250</v>
      </c>
      <c r="J11" s="16">
        <v>1250</v>
      </c>
      <c r="K11" s="16">
        <v>1500</v>
      </c>
      <c r="L11" s="16">
        <v>0</v>
      </c>
      <c r="M11" s="16">
        <v>250</v>
      </c>
      <c r="N11" s="16">
        <v>0</v>
      </c>
      <c r="O11" s="16">
        <v>0</v>
      </c>
      <c r="P11" s="16">
        <v>0</v>
      </c>
      <c r="Q11" s="16">
        <v>0</v>
      </c>
      <c r="R11" s="16">
        <v>0</v>
      </c>
      <c r="S11" s="16">
        <v>0</v>
      </c>
      <c r="T11" s="16">
        <v>250</v>
      </c>
      <c r="U11" s="16">
        <v>0</v>
      </c>
      <c r="V11" s="16">
        <v>0</v>
      </c>
      <c r="W11" s="16">
        <v>250</v>
      </c>
      <c r="X11" s="16">
        <v>3837.9977155890938</v>
      </c>
      <c r="Y11" s="16">
        <v>7567.9999999986858</v>
      </c>
      <c r="Z11" s="16">
        <v>5442.9999999996526</v>
      </c>
      <c r="AA11" s="15">
        <f t="shared" si="1"/>
        <v>16848.997715587429</v>
      </c>
    </row>
    <row r="12" spans="1:27">
      <c r="B12" s="25" t="s">
        <v>49</v>
      </c>
      <c r="C12" s="4">
        <v>3147.2614160606349</v>
      </c>
      <c r="D12" s="4">
        <v>0</v>
      </c>
      <c r="E12" s="4">
        <f t="shared" si="0"/>
        <v>3147.2614160606349</v>
      </c>
      <c r="F12" s="4">
        <v>4469</v>
      </c>
      <c r="G12" s="4">
        <v>0</v>
      </c>
      <c r="H12" s="4">
        <v>4469</v>
      </c>
      <c r="I12" s="4">
        <v>750</v>
      </c>
      <c r="J12" s="4">
        <v>1000</v>
      </c>
      <c r="K12" s="4">
        <v>1750</v>
      </c>
      <c r="L12" s="4">
        <v>4800</v>
      </c>
      <c r="M12" s="4">
        <v>1000</v>
      </c>
      <c r="N12" s="4">
        <v>4000</v>
      </c>
      <c r="O12" s="4">
        <v>0</v>
      </c>
      <c r="P12" s="4">
        <v>0</v>
      </c>
      <c r="Q12" s="4">
        <v>0</v>
      </c>
      <c r="R12" s="4">
        <v>0</v>
      </c>
      <c r="S12" s="4">
        <v>0</v>
      </c>
      <c r="T12" s="4">
        <v>5000</v>
      </c>
      <c r="U12" s="4">
        <v>0</v>
      </c>
      <c r="V12" s="4">
        <v>0</v>
      </c>
      <c r="W12" s="4">
        <v>5000</v>
      </c>
      <c r="X12" s="4">
        <v>328.21274126177809</v>
      </c>
      <c r="Y12" s="4">
        <v>590.99999999999761</v>
      </c>
      <c r="Z12" s="4">
        <v>1130.0000000000196</v>
      </c>
      <c r="AA12" s="13">
        <f t="shared" si="1"/>
        <v>2049.2127412617951</v>
      </c>
    </row>
    <row r="13" spans="1:27">
      <c r="B13" s="25" t="s">
        <v>48</v>
      </c>
      <c r="C13" s="16">
        <v>85418.697151412329</v>
      </c>
      <c r="D13" s="16">
        <v>7600</v>
      </c>
      <c r="E13" s="16">
        <f t="shared" si="0"/>
        <v>93018.697151412329</v>
      </c>
      <c r="F13" s="16">
        <v>109275.18879666366</v>
      </c>
      <c r="G13" s="16">
        <v>0</v>
      </c>
      <c r="H13" s="16">
        <v>109275.18879666366</v>
      </c>
      <c r="I13" s="16">
        <v>7500</v>
      </c>
      <c r="J13" s="16">
        <v>7500</v>
      </c>
      <c r="K13" s="16">
        <v>15000</v>
      </c>
      <c r="L13" s="16">
        <v>0</v>
      </c>
      <c r="M13" s="16">
        <v>3000</v>
      </c>
      <c r="N13" s="16">
        <v>13000</v>
      </c>
      <c r="O13" s="16">
        <v>0</v>
      </c>
      <c r="P13" s="16">
        <v>1600</v>
      </c>
      <c r="Q13" s="16">
        <v>0</v>
      </c>
      <c r="R13" s="16">
        <v>0</v>
      </c>
      <c r="S13" s="16">
        <v>0</v>
      </c>
      <c r="T13" s="16">
        <v>16000</v>
      </c>
      <c r="U13" s="16">
        <v>1600</v>
      </c>
      <c r="V13" s="16">
        <v>0</v>
      </c>
      <c r="W13" s="16">
        <v>17600</v>
      </c>
      <c r="X13" s="16">
        <v>4165.9286694509356</v>
      </c>
      <c r="Y13" s="16">
        <v>0</v>
      </c>
      <c r="Z13" s="16">
        <v>8095.0000000001028</v>
      </c>
      <c r="AA13" s="15">
        <f t="shared" si="1"/>
        <v>12260.928669451037</v>
      </c>
    </row>
    <row r="14" spans="1:27">
      <c r="B14" s="25" t="s">
        <v>47</v>
      </c>
      <c r="C14" s="4">
        <v>4927.7887578199425</v>
      </c>
      <c r="D14" s="4">
        <v>1740</v>
      </c>
      <c r="E14" s="4">
        <f t="shared" si="0"/>
        <v>6667.7887578199425</v>
      </c>
      <c r="F14" s="4">
        <v>69</v>
      </c>
      <c r="G14" s="4">
        <v>0</v>
      </c>
      <c r="H14" s="4">
        <v>69</v>
      </c>
      <c r="I14" s="4">
        <v>1000</v>
      </c>
      <c r="J14" s="4">
        <v>1500</v>
      </c>
      <c r="K14" s="4">
        <v>2500</v>
      </c>
      <c r="L14" s="4">
        <v>0</v>
      </c>
      <c r="M14" s="4">
        <v>0</v>
      </c>
      <c r="N14" s="4">
        <v>1000</v>
      </c>
      <c r="O14" s="4">
        <v>0</v>
      </c>
      <c r="P14" s="4">
        <v>0</v>
      </c>
      <c r="Q14" s="4">
        <v>0</v>
      </c>
      <c r="R14" s="4">
        <v>0</v>
      </c>
      <c r="S14" s="4">
        <v>0</v>
      </c>
      <c r="T14" s="4">
        <v>1000</v>
      </c>
      <c r="U14" s="4">
        <v>0</v>
      </c>
      <c r="V14" s="4">
        <v>0</v>
      </c>
      <c r="W14" s="4">
        <v>1000</v>
      </c>
      <c r="X14" s="4">
        <v>4.0545226497175628</v>
      </c>
      <c r="Y14" s="4">
        <v>0</v>
      </c>
      <c r="Z14" s="4">
        <v>0</v>
      </c>
      <c r="AA14" s="13">
        <f t="shared" si="1"/>
        <v>4.0545226497175628</v>
      </c>
    </row>
    <row r="15" spans="1:27">
      <c r="B15" s="25" t="s">
        <v>46</v>
      </c>
      <c r="C15" s="16">
        <v>2062.8904688139037</v>
      </c>
      <c r="D15" s="16">
        <v>0</v>
      </c>
      <c r="E15" s="16">
        <f t="shared" si="0"/>
        <v>2062.8904688139037</v>
      </c>
      <c r="F15" s="16">
        <v>1449.0940082222328</v>
      </c>
      <c r="G15" s="16">
        <v>0</v>
      </c>
      <c r="H15" s="16">
        <v>1449.0940082222328</v>
      </c>
      <c r="I15" s="16">
        <v>0</v>
      </c>
      <c r="J15" s="16">
        <v>500</v>
      </c>
      <c r="K15" s="16">
        <v>500</v>
      </c>
      <c r="L15" s="16">
        <v>0</v>
      </c>
      <c r="M15" s="16">
        <v>0</v>
      </c>
      <c r="N15" s="16">
        <v>1000</v>
      </c>
      <c r="O15" s="16">
        <v>0</v>
      </c>
      <c r="P15" s="16">
        <v>0</v>
      </c>
      <c r="Q15" s="16">
        <v>0</v>
      </c>
      <c r="R15" s="16">
        <v>0</v>
      </c>
      <c r="S15" s="16">
        <v>0</v>
      </c>
      <c r="T15" s="16">
        <v>1000</v>
      </c>
      <c r="U15" s="16">
        <v>0</v>
      </c>
      <c r="V15" s="16">
        <v>0</v>
      </c>
      <c r="W15" s="16">
        <v>1000</v>
      </c>
      <c r="X15" s="16">
        <v>10.81030706251968</v>
      </c>
      <c r="Y15" s="16">
        <v>0</v>
      </c>
      <c r="Z15" s="16">
        <v>500</v>
      </c>
      <c r="AA15" s="15">
        <f t="shared" si="1"/>
        <v>510.81030706251966</v>
      </c>
    </row>
    <row r="16" spans="1:27">
      <c r="B16" s="25" t="s">
        <v>45</v>
      </c>
      <c r="C16" s="4">
        <v>39141.396995922078</v>
      </c>
      <c r="D16" s="4">
        <v>0</v>
      </c>
      <c r="E16" s="4">
        <f t="shared" si="0"/>
        <v>39141.396995922078</v>
      </c>
      <c r="F16" s="4">
        <v>80874.000000000015</v>
      </c>
      <c r="G16" s="4">
        <v>6425.9999999999991</v>
      </c>
      <c r="H16" s="4">
        <v>87300.000000000015</v>
      </c>
      <c r="I16" s="4">
        <v>250</v>
      </c>
      <c r="J16" s="4">
        <v>9500</v>
      </c>
      <c r="K16" s="4">
        <v>9750</v>
      </c>
      <c r="L16" s="4">
        <v>3200</v>
      </c>
      <c r="M16" s="4">
        <v>3000</v>
      </c>
      <c r="N16" s="4">
        <v>13000</v>
      </c>
      <c r="O16" s="4">
        <v>0</v>
      </c>
      <c r="P16" s="4">
        <v>0</v>
      </c>
      <c r="Q16" s="4">
        <v>0</v>
      </c>
      <c r="R16" s="4">
        <v>0</v>
      </c>
      <c r="S16" s="4">
        <v>0</v>
      </c>
      <c r="T16" s="4">
        <v>16000</v>
      </c>
      <c r="U16" s="4">
        <v>0</v>
      </c>
      <c r="V16" s="4">
        <v>0</v>
      </c>
      <c r="W16" s="4">
        <v>16000</v>
      </c>
      <c r="X16" s="4">
        <v>4026.4772009880217</v>
      </c>
      <c r="Y16" s="4">
        <v>10883.999999999856</v>
      </c>
      <c r="Z16" s="4">
        <v>8567.9999999996362</v>
      </c>
      <c r="AA16" s="13">
        <f t="shared" si="1"/>
        <v>23478.477200987516</v>
      </c>
    </row>
    <row r="17" spans="2:27">
      <c r="B17" s="25" t="s">
        <v>44</v>
      </c>
      <c r="C17" s="16">
        <v>2499.9514426570163</v>
      </c>
      <c r="D17" s="16">
        <v>0</v>
      </c>
      <c r="E17" s="16">
        <f t="shared" si="0"/>
        <v>2499.9514426570163</v>
      </c>
      <c r="F17" s="16">
        <v>9.9999999999999982</v>
      </c>
      <c r="G17" s="16">
        <v>0</v>
      </c>
      <c r="H17" s="16">
        <v>9.9999999999999982</v>
      </c>
      <c r="I17" s="16">
        <v>0</v>
      </c>
      <c r="J17" s="16">
        <v>3000</v>
      </c>
      <c r="K17" s="16">
        <v>3000</v>
      </c>
      <c r="L17" s="16">
        <v>6400</v>
      </c>
      <c r="M17" s="16">
        <v>250</v>
      </c>
      <c r="N17" s="16">
        <v>0</v>
      </c>
      <c r="O17" s="16">
        <v>0</v>
      </c>
      <c r="P17" s="16">
        <v>0</v>
      </c>
      <c r="Q17" s="16">
        <v>0</v>
      </c>
      <c r="R17" s="16">
        <v>0</v>
      </c>
      <c r="S17" s="16">
        <v>0</v>
      </c>
      <c r="T17" s="16">
        <v>250</v>
      </c>
      <c r="U17" s="16">
        <v>0</v>
      </c>
      <c r="V17" s="16">
        <v>0</v>
      </c>
      <c r="W17" s="16">
        <v>250</v>
      </c>
      <c r="X17" s="16">
        <v>4519.9122895782621</v>
      </c>
      <c r="Y17" s="16">
        <v>1923.0000000000018</v>
      </c>
      <c r="Z17" s="16">
        <v>0</v>
      </c>
      <c r="AA17" s="15">
        <f t="shared" si="1"/>
        <v>6442.9122895782639</v>
      </c>
    </row>
    <row r="18" spans="2:27">
      <c r="B18" s="25" t="s">
        <v>42</v>
      </c>
      <c r="C18" s="4">
        <v>53677.935554015421</v>
      </c>
      <c r="D18" s="4">
        <v>0</v>
      </c>
      <c r="E18" s="4">
        <f t="shared" si="0"/>
        <v>53677.935554015421</v>
      </c>
      <c r="F18" s="4">
        <v>76557.99999997241</v>
      </c>
      <c r="G18" s="4">
        <v>539.99999999999898</v>
      </c>
      <c r="H18" s="4">
        <v>77097.99999997241</v>
      </c>
      <c r="I18" s="4">
        <v>8000</v>
      </c>
      <c r="J18" s="4">
        <v>8000</v>
      </c>
      <c r="K18" s="4">
        <v>16000</v>
      </c>
      <c r="L18" s="4">
        <v>14400</v>
      </c>
      <c r="M18" s="4">
        <v>2000</v>
      </c>
      <c r="N18" s="4">
        <v>8500</v>
      </c>
      <c r="O18" s="4">
        <v>0</v>
      </c>
      <c r="P18" s="4">
        <v>0</v>
      </c>
      <c r="Q18" s="4">
        <v>0</v>
      </c>
      <c r="R18" s="4">
        <v>0</v>
      </c>
      <c r="S18" s="4">
        <v>0</v>
      </c>
      <c r="T18" s="4">
        <v>10500</v>
      </c>
      <c r="U18" s="4">
        <v>0</v>
      </c>
      <c r="V18" s="4">
        <v>0</v>
      </c>
      <c r="W18" s="4">
        <v>10500</v>
      </c>
      <c r="X18" s="4">
        <v>8297.8481889783725</v>
      </c>
      <c r="Y18" s="4">
        <v>14635.999999999767</v>
      </c>
      <c r="Z18" s="4">
        <v>8487.9999999999964</v>
      </c>
      <c r="AA18" s="13">
        <f t="shared" si="1"/>
        <v>31421.848188978136</v>
      </c>
    </row>
    <row r="19" spans="2:27">
      <c r="B19" s="25" t="s">
        <v>43</v>
      </c>
      <c r="C19" s="16">
        <v>37459.410083997769</v>
      </c>
      <c r="D19" s="16">
        <v>2950</v>
      </c>
      <c r="E19" s="16">
        <f t="shared" si="0"/>
        <v>40409.410083997769</v>
      </c>
      <c r="F19" s="16">
        <v>42177.235222154013</v>
      </c>
      <c r="G19" s="16">
        <v>0</v>
      </c>
      <c r="H19" s="16">
        <v>42177.235222154013</v>
      </c>
      <c r="I19" s="16">
        <v>2750</v>
      </c>
      <c r="J19" s="16">
        <v>2750</v>
      </c>
      <c r="K19" s="16">
        <v>5500</v>
      </c>
      <c r="L19" s="16">
        <v>11200</v>
      </c>
      <c r="M19" s="16">
        <v>2750</v>
      </c>
      <c r="N19" s="16">
        <v>13500</v>
      </c>
      <c r="O19" s="16">
        <v>0</v>
      </c>
      <c r="P19" s="16">
        <v>0</v>
      </c>
      <c r="Q19" s="16">
        <v>0</v>
      </c>
      <c r="R19" s="16">
        <v>0</v>
      </c>
      <c r="S19" s="16">
        <v>0</v>
      </c>
      <c r="T19" s="16">
        <v>16250</v>
      </c>
      <c r="U19" s="16">
        <v>0</v>
      </c>
      <c r="V19" s="16">
        <v>0</v>
      </c>
      <c r="W19" s="16">
        <v>16250</v>
      </c>
      <c r="X19" s="16">
        <v>640.75142360069606</v>
      </c>
      <c r="Y19" s="16">
        <v>2718.9999999999427</v>
      </c>
      <c r="Z19" s="16">
        <v>4045.9999999998608</v>
      </c>
      <c r="AA19" s="15">
        <f t="shared" si="1"/>
        <v>7405.751423600499</v>
      </c>
    </row>
    <row r="20" spans="2:27">
      <c r="B20" s="25" t="s">
        <v>41</v>
      </c>
      <c r="C20" s="4">
        <v>9084.7539813635904</v>
      </c>
      <c r="D20" s="4">
        <v>0</v>
      </c>
      <c r="E20" s="4">
        <f t="shared" si="0"/>
        <v>9084.7539813635904</v>
      </c>
      <c r="F20" s="4">
        <v>7289.0000000001</v>
      </c>
      <c r="G20" s="4">
        <v>1125</v>
      </c>
      <c r="H20" s="4">
        <v>8414.0000000001</v>
      </c>
      <c r="I20" s="4">
        <v>250</v>
      </c>
      <c r="J20" s="4">
        <v>2000</v>
      </c>
      <c r="K20" s="4">
        <v>2250</v>
      </c>
      <c r="L20" s="4">
        <v>0</v>
      </c>
      <c r="M20" s="4">
        <v>1000</v>
      </c>
      <c r="N20" s="4">
        <v>6000</v>
      </c>
      <c r="O20" s="4">
        <v>0</v>
      </c>
      <c r="P20" s="4">
        <v>0</v>
      </c>
      <c r="Q20" s="4">
        <v>0</v>
      </c>
      <c r="R20" s="4">
        <v>0</v>
      </c>
      <c r="S20" s="4">
        <v>0</v>
      </c>
      <c r="T20" s="4">
        <v>7000</v>
      </c>
      <c r="U20" s="4">
        <v>0</v>
      </c>
      <c r="V20" s="4">
        <v>0</v>
      </c>
      <c r="W20" s="4">
        <v>7000</v>
      </c>
      <c r="X20" s="4">
        <v>154.82999040557684</v>
      </c>
      <c r="Y20" s="4">
        <v>1775</v>
      </c>
      <c r="Z20" s="4">
        <v>1572</v>
      </c>
      <c r="AA20" s="13">
        <f t="shared" si="1"/>
        <v>3501.8299904055766</v>
      </c>
    </row>
    <row r="21" spans="2:27">
      <c r="B21" s="25" t="s">
        <v>40</v>
      </c>
      <c r="C21" s="16">
        <v>2041.6844581561584</v>
      </c>
      <c r="D21" s="16">
        <v>0</v>
      </c>
      <c r="E21" s="16">
        <f t="shared" si="0"/>
        <v>2041.6844581561584</v>
      </c>
      <c r="F21" s="16">
        <v>4085.292909424395</v>
      </c>
      <c r="G21" s="16">
        <v>0</v>
      </c>
      <c r="H21" s="16">
        <v>4085.292909424395</v>
      </c>
      <c r="I21" s="16">
        <v>0</v>
      </c>
      <c r="J21" s="16">
        <v>250</v>
      </c>
      <c r="K21" s="16">
        <v>250</v>
      </c>
      <c r="L21" s="16">
        <v>0</v>
      </c>
      <c r="M21" s="16">
        <v>0</v>
      </c>
      <c r="N21" s="16">
        <v>500</v>
      </c>
      <c r="O21" s="16">
        <v>0</v>
      </c>
      <c r="P21" s="16">
        <v>0</v>
      </c>
      <c r="Q21" s="16">
        <v>0</v>
      </c>
      <c r="R21" s="16">
        <v>0</v>
      </c>
      <c r="S21" s="16">
        <v>0</v>
      </c>
      <c r="T21" s="16">
        <v>500</v>
      </c>
      <c r="U21" s="16">
        <v>0</v>
      </c>
      <c r="V21" s="16">
        <v>0</v>
      </c>
      <c r="W21" s="16">
        <v>500</v>
      </c>
      <c r="X21" s="16">
        <v>317.29183550393014</v>
      </c>
      <c r="Y21" s="16">
        <v>2481</v>
      </c>
      <c r="Z21" s="16">
        <v>293</v>
      </c>
      <c r="AA21" s="15">
        <f t="shared" si="1"/>
        <v>3091.2918355039301</v>
      </c>
    </row>
    <row r="22" spans="2:27">
      <c r="B22" s="25" t="s">
        <v>39</v>
      </c>
      <c r="C22" s="4">
        <v>4534.3291582935453</v>
      </c>
      <c r="D22" s="4">
        <v>0</v>
      </c>
      <c r="E22" s="4">
        <f t="shared" si="0"/>
        <v>4534.3291582935453</v>
      </c>
      <c r="F22" s="4">
        <v>3978.6097242826686</v>
      </c>
      <c r="G22" s="4">
        <v>0</v>
      </c>
      <c r="H22" s="4">
        <v>3978.6097242826686</v>
      </c>
      <c r="I22" s="4">
        <v>0</v>
      </c>
      <c r="J22" s="4">
        <v>4000</v>
      </c>
      <c r="K22" s="4">
        <v>4000</v>
      </c>
      <c r="L22" s="4">
        <v>1600</v>
      </c>
      <c r="M22" s="4">
        <v>500</v>
      </c>
      <c r="N22" s="4">
        <v>3000</v>
      </c>
      <c r="O22" s="4">
        <v>0</v>
      </c>
      <c r="P22" s="4">
        <v>0</v>
      </c>
      <c r="Q22" s="4">
        <v>0</v>
      </c>
      <c r="R22" s="4">
        <v>0</v>
      </c>
      <c r="S22" s="4">
        <v>0</v>
      </c>
      <c r="T22" s="4">
        <v>3500</v>
      </c>
      <c r="U22" s="4">
        <v>0</v>
      </c>
      <c r="V22" s="4">
        <v>0</v>
      </c>
      <c r="W22" s="4">
        <v>3500</v>
      </c>
      <c r="X22" s="4">
        <v>35.667185089288559</v>
      </c>
      <c r="Y22" s="4">
        <v>0</v>
      </c>
      <c r="Z22" s="4">
        <v>600</v>
      </c>
      <c r="AA22" s="13">
        <f t="shared" si="1"/>
        <v>635.66718508928852</v>
      </c>
    </row>
    <row r="23" spans="2:27">
      <c r="B23" s="25" t="s">
        <v>38</v>
      </c>
      <c r="C23" s="16">
        <v>6634.9651887088603</v>
      </c>
      <c r="D23" s="16">
        <v>0</v>
      </c>
      <c r="E23" s="16">
        <f t="shared" si="0"/>
        <v>6634.9651887088603</v>
      </c>
      <c r="F23" s="16">
        <v>4080.3307857662498</v>
      </c>
      <c r="G23" s="16">
        <v>0</v>
      </c>
      <c r="H23" s="16">
        <v>4080.3307857662498</v>
      </c>
      <c r="I23" s="16">
        <v>250</v>
      </c>
      <c r="J23" s="16">
        <v>250</v>
      </c>
      <c r="K23" s="16">
        <v>500</v>
      </c>
      <c r="L23" s="16">
        <v>0</v>
      </c>
      <c r="M23" s="16">
        <v>500</v>
      </c>
      <c r="N23" s="16">
        <v>3500</v>
      </c>
      <c r="O23" s="16">
        <v>0</v>
      </c>
      <c r="P23" s="16">
        <v>0</v>
      </c>
      <c r="Q23" s="16">
        <v>0</v>
      </c>
      <c r="R23" s="16">
        <v>0</v>
      </c>
      <c r="S23" s="16">
        <v>0</v>
      </c>
      <c r="T23" s="16">
        <v>4000</v>
      </c>
      <c r="U23" s="16">
        <v>0</v>
      </c>
      <c r="V23" s="16">
        <v>0</v>
      </c>
      <c r="W23" s="16">
        <v>4000</v>
      </c>
      <c r="X23" s="16">
        <v>170.88323647016995</v>
      </c>
      <c r="Y23" s="16">
        <v>0</v>
      </c>
      <c r="Z23" s="16">
        <v>1206</v>
      </c>
      <c r="AA23" s="15">
        <f t="shared" si="1"/>
        <v>1376.88323647017</v>
      </c>
    </row>
    <row r="24" spans="2:27">
      <c r="B24" s="25" t="s">
        <v>37</v>
      </c>
      <c r="C24" s="4">
        <v>39030.824797328038</v>
      </c>
      <c r="D24" s="4">
        <v>0</v>
      </c>
      <c r="E24" s="4">
        <f t="shared" si="0"/>
        <v>39030.824797328038</v>
      </c>
      <c r="F24" s="4">
        <v>107107.99999993949</v>
      </c>
      <c r="G24" s="4">
        <v>1724.9999999999943</v>
      </c>
      <c r="H24" s="4">
        <v>108832.99999993949</v>
      </c>
      <c r="I24" s="4">
        <v>0</v>
      </c>
      <c r="J24" s="4">
        <v>7750</v>
      </c>
      <c r="K24" s="4">
        <v>7750</v>
      </c>
      <c r="L24" s="4">
        <v>0</v>
      </c>
      <c r="M24" s="4">
        <v>1500</v>
      </c>
      <c r="N24" s="4">
        <v>7000</v>
      </c>
      <c r="O24" s="4">
        <v>0</v>
      </c>
      <c r="P24" s="4">
        <v>0</v>
      </c>
      <c r="Q24" s="4">
        <v>0</v>
      </c>
      <c r="R24" s="4">
        <v>0</v>
      </c>
      <c r="S24" s="4">
        <v>0</v>
      </c>
      <c r="T24" s="4">
        <v>8500</v>
      </c>
      <c r="U24" s="4">
        <v>0</v>
      </c>
      <c r="V24" s="4">
        <v>0</v>
      </c>
      <c r="W24" s="4">
        <v>8500</v>
      </c>
      <c r="X24" s="4">
        <v>3865.7092042555687</v>
      </c>
      <c r="Y24" s="4">
        <v>12162.000000001084</v>
      </c>
      <c r="Z24" s="4">
        <v>3380.0000000000005</v>
      </c>
      <c r="AA24" s="13">
        <f t="shared" si="1"/>
        <v>19407.709204256655</v>
      </c>
    </row>
    <row r="25" spans="2:27">
      <c r="B25" s="25" t="s">
        <v>36</v>
      </c>
      <c r="C25" s="16">
        <v>3267.1178061326118</v>
      </c>
      <c r="D25" s="16">
        <v>0</v>
      </c>
      <c r="E25" s="16">
        <f t="shared" si="0"/>
        <v>3267.1178061326118</v>
      </c>
      <c r="F25" s="16">
        <v>2958.8990623514292</v>
      </c>
      <c r="G25" s="16">
        <v>0</v>
      </c>
      <c r="H25" s="16">
        <v>2958.8990623514292</v>
      </c>
      <c r="I25" s="16">
        <v>0</v>
      </c>
      <c r="J25" s="16">
        <v>750</v>
      </c>
      <c r="K25" s="16">
        <v>750</v>
      </c>
      <c r="L25" s="16">
        <v>1600</v>
      </c>
      <c r="M25" s="16">
        <v>0</v>
      </c>
      <c r="N25" s="16">
        <v>1000</v>
      </c>
      <c r="O25" s="16">
        <v>0</v>
      </c>
      <c r="P25" s="16">
        <v>0</v>
      </c>
      <c r="Q25" s="16">
        <v>0</v>
      </c>
      <c r="R25" s="16">
        <v>0</v>
      </c>
      <c r="S25" s="16">
        <v>0</v>
      </c>
      <c r="T25" s="16">
        <v>1000</v>
      </c>
      <c r="U25" s="16">
        <v>0</v>
      </c>
      <c r="V25" s="16">
        <v>0</v>
      </c>
      <c r="W25" s="16">
        <v>1000</v>
      </c>
      <c r="X25" s="16">
        <v>256.41814138275663</v>
      </c>
      <c r="Y25" s="16">
        <v>0</v>
      </c>
      <c r="Z25" s="16">
        <v>1130</v>
      </c>
      <c r="AA25" s="15">
        <f t="shared" si="1"/>
        <v>1386.4181413827566</v>
      </c>
    </row>
    <row r="26" spans="2:27">
      <c r="B26" s="25" t="s">
        <v>35</v>
      </c>
      <c r="C26" s="4">
        <v>539.53172358485517</v>
      </c>
      <c r="D26" s="4">
        <v>0</v>
      </c>
      <c r="E26" s="4">
        <f t="shared" si="0"/>
        <v>539.53172358485517</v>
      </c>
      <c r="F26" s="4">
        <v>904.15242014272508</v>
      </c>
      <c r="G26" s="4">
        <v>0</v>
      </c>
      <c r="H26" s="4">
        <v>904.15242014272508</v>
      </c>
      <c r="I26" s="4">
        <v>250</v>
      </c>
      <c r="J26" s="4">
        <v>250</v>
      </c>
      <c r="K26" s="4">
        <v>500</v>
      </c>
      <c r="L26" s="4">
        <v>0</v>
      </c>
      <c r="M26" s="4">
        <v>0</v>
      </c>
      <c r="N26" s="4">
        <v>1000</v>
      </c>
      <c r="O26" s="4">
        <v>0</v>
      </c>
      <c r="P26" s="4">
        <v>0</v>
      </c>
      <c r="Q26" s="4">
        <v>0</v>
      </c>
      <c r="R26" s="4">
        <v>0</v>
      </c>
      <c r="S26" s="4">
        <v>0</v>
      </c>
      <c r="T26" s="4">
        <v>1000</v>
      </c>
      <c r="U26" s="4">
        <v>0</v>
      </c>
      <c r="V26" s="4">
        <v>0</v>
      </c>
      <c r="W26" s="4">
        <v>1000</v>
      </c>
      <c r="X26" s="4">
        <v>147.86912512007152</v>
      </c>
      <c r="Y26" s="4">
        <v>0</v>
      </c>
      <c r="Z26" s="4">
        <v>1044</v>
      </c>
      <c r="AA26" s="13">
        <f t="shared" si="1"/>
        <v>1191.8691251200714</v>
      </c>
    </row>
    <row r="27" spans="2:27">
      <c r="B27" s="25" t="s">
        <v>34</v>
      </c>
      <c r="C27" s="16">
        <v>2910.1910777693547</v>
      </c>
      <c r="D27" s="16">
        <v>0</v>
      </c>
      <c r="E27" s="16">
        <f t="shared" si="0"/>
        <v>2910.1910777693547</v>
      </c>
      <c r="F27" s="16">
        <v>3071.1065649201082</v>
      </c>
      <c r="G27" s="16">
        <v>0</v>
      </c>
      <c r="H27" s="16">
        <v>3071.1065649201082</v>
      </c>
      <c r="I27" s="16">
        <v>0</v>
      </c>
      <c r="J27" s="16">
        <v>1250</v>
      </c>
      <c r="K27" s="16">
        <v>1250</v>
      </c>
      <c r="L27" s="16">
        <v>0</v>
      </c>
      <c r="M27" s="16">
        <v>500</v>
      </c>
      <c r="N27" s="16">
        <v>2000</v>
      </c>
      <c r="O27" s="16">
        <v>0</v>
      </c>
      <c r="P27" s="16">
        <v>0</v>
      </c>
      <c r="Q27" s="16">
        <v>0</v>
      </c>
      <c r="R27" s="16">
        <v>0</v>
      </c>
      <c r="S27" s="16">
        <v>0</v>
      </c>
      <c r="T27" s="16">
        <v>2500</v>
      </c>
      <c r="U27" s="16">
        <v>0</v>
      </c>
      <c r="V27" s="16">
        <v>0</v>
      </c>
      <c r="W27" s="16">
        <v>2500</v>
      </c>
      <c r="X27" s="16">
        <v>1459.6526898285094</v>
      </c>
      <c r="Y27" s="16">
        <v>0</v>
      </c>
      <c r="Z27" s="16">
        <v>0</v>
      </c>
      <c r="AA27" s="15">
        <f t="shared" si="1"/>
        <v>1459.6526898285094</v>
      </c>
    </row>
    <row r="28" spans="2:27">
      <c r="B28" s="25" t="s">
        <v>32</v>
      </c>
      <c r="C28" s="4">
        <v>183.38013568388433</v>
      </c>
      <c r="D28" s="4">
        <v>0</v>
      </c>
      <c r="E28" s="4">
        <f t="shared" si="0"/>
        <v>183.38013568388433</v>
      </c>
      <c r="F28" s="4">
        <v>388.14071031072388</v>
      </c>
      <c r="G28" s="4">
        <v>0</v>
      </c>
      <c r="H28" s="4">
        <v>388.14071031072388</v>
      </c>
      <c r="I28" s="4">
        <v>0</v>
      </c>
      <c r="J28" s="4">
        <v>0</v>
      </c>
      <c r="K28" s="4">
        <v>0</v>
      </c>
      <c r="L28" s="4">
        <v>0</v>
      </c>
      <c r="M28" s="4">
        <v>0</v>
      </c>
      <c r="N28" s="4">
        <v>0</v>
      </c>
      <c r="O28" s="4">
        <v>0</v>
      </c>
      <c r="P28" s="4">
        <v>0</v>
      </c>
      <c r="Q28" s="4">
        <v>0</v>
      </c>
      <c r="R28" s="4">
        <v>0</v>
      </c>
      <c r="S28" s="4">
        <v>0</v>
      </c>
      <c r="T28" s="4">
        <v>0</v>
      </c>
      <c r="U28" s="4">
        <v>0</v>
      </c>
      <c r="V28" s="4">
        <v>0</v>
      </c>
      <c r="W28" s="4">
        <v>0</v>
      </c>
      <c r="X28" s="4">
        <v>59.261685681961268</v>
      </c>
      <c r="Y28" s="4">
        <v>638</v>
      </c>
      <c r="Z28" s="4">
        <v>0</v>
      </c>
      <c r="AA28" s="13">
        <f t="shared" si="1"/>
        <v>697.26168568196124</v>
      </c>
    </row>
    <row r="29" spans="2:27">
      <c r="B29" s="25" t="s">
        <v>31</v>
      </c>
      <c r="C29" s="16">
        <v>372.08280787759787</v>
      </c>
      <c r="D29" s="16">
        <v>0</v>
      </c>
      <c r="E29" s="16">
        <f t="shared" si="0"/>
        <v>372.08280787759787</v>
      </c>
      <c r="F29" s="16">
        <v>2438.1313784408926</v>
      </c>
      <c r="G29" s="16">
        <v>0</v>
      </c>
      <c r="H29" s="16">
        <v>2438.1313784408926</v>
      </c>
      <c r="I29" s="16">
        <v>250</v>
      </c>
      <c r="J29" s="16">
        <v>0</v>
      </c>
      <c r="K29" s="16">
        <v>250</v>
      </c>
      <c r="L29" s="16">
        <v>0</v>
      </c>
      <c r="M29" s="16">
        <v>0</v>
      </c>
      <c r="N29" s="16">
        <v>500</v>
      </c>
      <c r="O29" s="16">
        <v>0</v>
      </c>
      <c r="P29" s="16">
        <v>0</v>
      </c>
      <c r="Q29" s="16">
        <v>0</v>
      </c>
      <c r="R29" s="16">
        <v>0</v>
      </c>
      <c r="S29" s="16">
        <v>0</v>
      </c>
      <c r="T29" s="16">
        <v>500</v>
      </c>
      <c r="U29" s="16">
        <v>0</v>
      </c>
      <c r="V29" s="16">
        <v>0</v>
      </c>
      <c r="W29" s="16">
        <v>500</v>
      </c>
      <c r="X29" s="16">
        <v>0</v>
      </c>
      <c r="Y29" s="16">
        <v>415</v>
      </c>
      <c r="Z29" s="16">
        <v>0</v>
      </c>
      <c r="AA29" s="15">
        <f t="shared" si="1"/>
        <v>415</v>
      </c>
    </row>
    <row r="30" spans="2:27">
      <c r="B30" s="25" t="s">
        <v>33</v>
      </c>
      <c r="C30" s="4">
        <v>1525.3253393324007</v>
      </c>
      <c r="D30" s="4">
        <v>0</v>
      </c>
      <c r="E30" s="4">
        <f t="shared" si="0"/>
        <v>1525.3253393324007</v>
      </c>
      <c r="F30" s="4">
        <v>1169.759593102847</v>
      </c>
      <c r="G30" s="4">
        <v>0</v>
      </c>
      <c r="H30" s="4">
        <v>1169.759593102847</v>
      </c>
      <c r="I30" s="4">
        <v>0</v>
      </c>
      <c r="J30" s="4">
        <v>0</v>
      </c>
      <c r="K30" s="4">
        <v>0</v>
      </c>
      <c r="L30" s="4">
        <v>0</v>
      </c>
      <c r="M30" s="4">
        <v>250</v>
      </c>
      <c r="N30" s="4">
        <v>500</v>
      </c>
      <c r="O30" s="4">
        <v>0</v>
      </c>
      <c r="P30" s="4">
        <v>0</v>
      </c>
      <c r="Q30" s="4">
        <v>0</v>
      </c>
      <c r="R30" s="4">
        <v>0</v>
      </c>
      <c r="S30" s="4">
        <v>0</v>
      </c>
      <c r="T30" s="4">
        <v>750</v>
      </c>
      <c r="U30" s="4">
        <v>0</v>
      </c>
      <c r="V30" s="4">
        <v>0</v>
      </c>
      <c r="W30" s="4">
        <v>750</v>
      </c>
      <c r="X30" s="4">
        <v>0</v>
      </c>
      <c r="Y30" s="4">
        <v>0</v>
      </c>
      <c r="Z30" s="4">
        <v>0</v>
      </c>
      <c r="AA30" s="13">
        <f t="shared" si="1"/>
        <v>0</v>
      </c>
    </row>
    <row r="31" spans="2:27">
      <c r="B31" s="25" t="s">
        <v>29</v>
      </c>
      <c r="C31" s="16">
        <v>14530.756972808522</v>
      </c>
      <c r="D31" s="16">
        <v>200</v>
      </c>
      <c r="E31" s="16">
        <f t="shared" si="0"/>
        <v>14730.756972808522</v>
      </c>
      <c r="F31" s="16">
        <v>31564.672471503942</v>
      </c>
      <c r="G31" s="16">
        <v>0</v>
      </c>
      <c r="H31" s="16">
        <v>31564.672471503942</v>
      </c>
      <c r="I31" s="16">
        <v>1000</v>
      </c>
      <c r="J31" s="16">
        <v>3500</v>
      </c>
      <c r="K31" s="16">
        <v>4500</v>
      </c>
      <c r="L31" s="16">
        <v>1600</v>
      </c>
      <c r="M31" s="16">
        <v>1000</v>
      </c>
      <c r="N31" s="16">
        <v>6000</v>
      </c>
      <c r="O31" s="16">
        <v>0</v>
      </c>
      <c r="P31" s="16">
        <v>0</v>
      </c>
      <c r="Q31" s="16">
        <v>0</v>
      </c>
      <c r="R31" s="16">
        <v>0</v>
      </c>
      <c r="S31" s="16">
        <v>0</v>
      </c>
      <c r="T31" s="16">
        <v>7000</v>
      </c>
      <c r="U31" s="16">
        <v>0</v>
      </c>
      <c r="V31" s="16">
        <v>0</v>
      </c>
      <c r="W31" s="16">
        <v>7000</v>
      </c>
      <c r="X31" s="16">
        <v>18.038275904798343</v>
      </c>
      <c r="Y31" s="16">
        <v>0</v>
      </c>
      <c r="Z31" s="16">
        <v>0</v>
      </c>
      <c r="AA31" s="15">
        <f t="shared" si="1"/>
        <v>18.038275904798343</v>
      </c>
    </row>
    <row r="32" spans="2:27">
      <c r="B32" s="25" t="s">
        <v>28</v>
      </c>
      <c r="C32" s="4">
        <v>3534.9999999999518</v>
      </c>
      <c r="D32" s="4">
        <v>0</v>
      </c>
      <c r="E32" s="4">
        <f t="shared" si="0"/>
        <v>3534.9999999999518</v>
      </c>
      <c r="F32" s="4">
        <v>0</v>
      </c>
      <c r="G32" s="4">
        <v>0</v>
      </c>
      <c r="H32" s="4">
        <v>0</v>
      </c>
      <c r="I32" s="4">
        <v>0</v>
      </c>
      <c r="J32" s="4">
        <v>500</v>
      </c>
      <c r="K32" s="4">
        <v>500</v>
      </c>
      <c r="L32" s="4">
        <v>0</v>
      </c>
      <c r="M32" s="4">
        <v>0</v>
      </c>
      <c r="N32" s="4">
        <v>0</v>
      </c>
      <c r="O32" s="4">
        <v>0</v>
      </c>
      <c r="P32" s="4">
        <v>0</v>
      </c>
      <c r="Q32" s="4">
        <v>0</v>
      </c>
      <c r="R32" s="4">
        <v>0</v>
      </c>
      <c r="S32" s="4">
        <v>0</v>
      </c>
      <c r="T32" s="4">
        <v>0</v>
      </c>
      <c r="U32" s="4">
        <v>0</v>
      </c>
      <c r="V32" s="4">
        <v>0</v>
      </c>
      <c r="W32" s="4">
        <v>0</v>
      </c>
      <c r="X32" s="4">
        <v>18342.373233235765</v>
      </c>
      <c r="Y32" s="4">
        <v>27683.999999999665</v>
      </c>
      <c r="Z32" s="4">
        <v>10935.999999999642</v>
      </c>
      <c r="AA32" s="13">
        <f t="shared" si="1"/>
        <v>56962.37323323507</v>
      </c>
    </row>
    <row r="33" spans="1:27">
      <c r="B33" s="25" t="s">
        <v>30</v>
      </c>
      <c r="C33" s="16">
        <v>14797.977374482105</v>
      </c>
      <c r="D33" s="16">
        <v>0</v>
      </c>
      <c r="E33" s="16">
        <f t="shared" si="0"/>
        <v>14797.977374482105</v>
      </c>
      <c r="F33" s="16">
        <v>19560.999999994954</v>
      </c>
      <c r="G33" s="16">
        <v>0</v>
      </c>
      <c r="H33" s="16">
        <v>19560.999999994954</v>
      </c>
      <c r="I33" s="16">
        <v>3500</v>
      </c>
      <c r="J33" s="16">
        <v>3500</v>
      </c>
      <c r="K33" s="16">
        <v>7000</v>
      </c>
      <c r="L33" s="16">
        <v>1600</v>
      </c>
      <c r="M33" s="16">
        <v>500</v>
      </c>
      <c r="N33" s="16">
        <v>2000</v>
      </c>
      <c r="O33" s="16">
        <v>0</v>
      </c>
      <c r="P33" s="16">
        <v>0</v>
      </c>
      <c r="Q33" s="16">
        <v>0</v>
      </c>
      <c r="R33" s="16">
        <v>0</v>
      </c>
      <c r="S33" s="16">
        <v>0</v>
      </c>
      <c r="T33" s="16">
        <v>2500</v>
      </c>
      <c r="U33" s="16">
        <v>0</v>
      </c>
      <c r="V33" s="16">
        <v>0</v>
      </c>
      <c r="W33" s="16">
        <v>2500</v>
      </c>
      <c r="X33" s="16">
        <v>542.41176222512229</v>
      </c>
      <c r="Y33" s="16">
        <v>0</v>
      </c>
      <c r="Z33" s="16">
        <v>2397.0000000000837</v>
      </c>
      <c r="AA33" s="15">
        <f t="shared" si="1"/>
        <v>2939.4117622252061</v>
      </c>
    </row>
    <row r="34" spans="1:27">
      <c r="B34" s="25" t="s">
        <v>27</v>
      </c>
      <c r="C34" s="4">
        <v>6875</v>
      </c>
      <c r="D34" s="4">
        <v>0</v>
      </c>
      <c r="E34" s="4">
        <f t="shared" si="0"/>
        <v>6875</v>
      </c>
      <c r="F34" s="4">
        <v>8598.0000000001164</v>
      </c>
      <c r="G34" s="4">
        <v>500.00000000000375</v>
      </c>
      <c r="H34" s="4">
        <v>9098.0000000001201</v>
      </c>
      <c r="I34" s="4">
        <v>750</v>
      </c>
      <c r="J34" s="4">
        <v>750</v>
      </c>
      <c r="K34" s="4">
        <v>1500</v>
      </c>
      <c r="L34" s="4">
        <v>0</v>
      </c>
      <c r="M34" s="4">
        <v>500</v>
      </c>
      <c r="N34" s="4">
        <v>2500</v>
      </c>
      <c r="O34" s="4">
        <v>0</v>
      </c>
      <c r="P34" s="4">
        <v>0</v>
      </c>
      <c r="Q34" s="4">
        <v>0</v>
      </c>
      <c r="R34" s="4">
        <v>0</v>
      </c>
      <c r="S34" s="4">
        <v>0</v>
      </c>
      <c r="T34" s="4">
        <v>3000</v>
      </c>
      <c r="U34" s="4">
        <v>0</v>
      </c>
      <c r="V34" s="4">
        <v>0</v>
      </c>
      <c r="W34" s="4">
        <v>3000</v>
      </c>
      <c r="X34" s="4">
        <v>1944.3572377663934</v>
      </c>
      <c r="Y34" s="4">
        <v>1577.9999999999882</v>
      </c>
      <c r="Z34" s="4">
        <v>3632.0000000000996</v>
      </c>
      <c r="AA34" s="13">
        <f t="shared" si="1"/>
        <v>7154.3572377664805</v>
      </c>
    </row>
    <row r="35" spans="1:27">
      <c r="B35" s="25" t="s">
        <v>26</v>
      </c>
      <c r="C35" s="16">
        <v>4736.8516179906801</v>
      </c>
      <c r="D35" s="16">
        <v>0</v>
      </c>
      <c r="E35" s="16">
        <f t="shared" si="0"/>
        <v>4736.8516179906801</v>
      </c>
      <c r="F35" s="16">
        <v>1022.0000000000035</v>
      </c>
      <c r="G35" s="16">
        <v>0</v>
      </c>
      <c r="H35" s="16">
        <v>1022.0000000000035</v>
      </c>
      <c r="I35" s="16">
        <v>1500</v>
      </c>
      <c r="J35" s="16">
        <v>1500</v>
      </c>
      <c r="K35" s="16">
        <v>3000</v>
      </c>
      <c r="L35" s="16">
        <v>1600</v>
      </c>
      <c r="M35" s="16">
        <v>500</v>
      </c>
      <c r="N35" s="16">
        <v>2500</v>
      </c>
      <c r="O35" s="16">
        <v>0</v>
      </c>
      <c r="P35" s="16">
        <v>0</v>
      </c>
      <c r="Q35" s="16">
        <v>0</v>
      </c>
      <c r="R35" s="16">
        <v>0</v>
      </c>
      <c r="S35" s="16">
        <v>0</v>
      </c>
      <c r="T35" s="16">
        <v>3000</v>
      </c>
      <c r="U35" s="16">
        <v>0</v>
      </c>
      <c r="V35" s="16">
        <v>0</v>
      </c>
      <c r="W35" s="16">
        <v>3000</v>
      </c>
      <c r="X35" s="16">
        <v>2192.0986775041533</v>
      </c>
      <c r="Y35" s="16">
        <v>2911.9999999999509</v>
      </c>
      <c r="Z35" s="16">
        <v>970.00000000001012</v>
      </c>
      <c r="AA35" s="15">
        <f t="shared" si="1"/>
        <v>6074.0986775041138</v>
      </c>
    </row>
    <row r="36" spans="1:27">
      <c r="B36" s="25" t="s">
        <v>25</v>
      </c>
      <c r="C36" s="4">
        <v>1429.9410910562024</v>
      </c>
      <c r="D36" s="4">
        <v>0</v>
      </c>
      <c r="E36" s="4">
        <f t="shared" si="0"/>
        <v>1429.9410910562024</v>
      </c>
      <c r="F36" s="4">
        <v>4020.5080171946402</v>
      </c>
      <c r="G36" s="4">
        <v>0</v>
      </c>
      <c r="H36" s="4">
        <v>4020.5080171946402</v>
      </c>
      <c r="I36" s="4">
        <v>250</v>
      </c>
      <c r="J36" s="4">
        <v>500</v>
      </c>
      <c r="K36" s="4">
        <v>750</v>
      </c>
      <c r="L36" s="4">
        <v>0</v>
      </c>
      <c r="M36" s="4">
        <v>500</v>
      </c>
      <c r="N36" s="4">
        <v>2500</v>
      </c>
      <c r="O36" s="4">
        <v>0</v>
      </c>
      <c r="P36" s="4">
        <v>0</v>
      </c>
      <c r="Q36" s="4">
        <v>0</v>
      </c>
      <c r="R36" s="4">
        <v>800</v>
      </c>
      <c r="S36" s="4">
        <v>0</v>
      </c>
      <c r="T36" s="4">
        <v>3000</v>
      </c>
      <c r="U36" s="4">
        <v>0</v>
      </c>
      <c r="V36" s="4">
        <v>800</v>
      </c>
      <c r="W36" s="4">
        <v>3800</v>
      </c>
      <c r="X36" s="4">
        <v>1666.5768130725164</v>
      </c>
      <c r="Y36" s="4">
        <v>544</v>
      </c>
      <c r="Z36" s="4">
        <v>616</v>
      </c>
      <c r="AA36" s="13">
        <f t="shared" si="1"/>
        <v>2826.5768130725164</v>
      </c>
    </row>
    <row r="37" spans="1:27">
      <c r="B37" s="25" t="s">
        <v>24</v>
      </c>
      <c r="C37" s="16">
        <v>6812.5930734729482</v>
      </c>
      <c r="D37" s="16">
        <v>200</v>
      </c>
      <c r="E37" s="16">
        <f t="shared" si="0"/>
        <v>7012.5930734729482</v>
      </c>
      <c r="F37" s="16">
        <v>4222.0000000001946</v>
      </c>
      <c r="G37" s="16">
        <v>0</v>
      </c>
      <c r="H37" s="16">
        <v>4222.0000000001946</v>
      </c>
      <c r="I37" s="16">
        <v>2250</v>
      </c>
      <c r="J37" s="16">
        <v>3250</v>
      </c>
      <c r="K37" s="16">
        <v>5500</v>
      </c>
      <c r="L37" s="16">
        <v>0</v>
      </c>
      <c r="M37" s="16">
        <v>0</v>
      </c>
      <c r="N37" s="16">
        <v>0</v>
      </c>
      <c r="O37" s="16">
        <v>0</v>
      </c>
      <c r="P37" s="16">
        <v>0</v>
      </c>
      <c r="Q37" s="16">
        <v>0</v>
      </c>
      <c r="R37" s="16">
        <v>0</v>
      </c>
      <c r="S37" s="16">
        <v>0</v>
      </c>
      <c r="T37" s="16">
        <v>0</v>
      </c>
      <c r="U37" s="16">
        <v>0</v>
      </c>
      <c r="V37" s="16">
        <v>0</v>
      </c>
      <c r="W37" s="16">
        <v>0</v>
      </c>
      <c r="X37" s="16">
        <v>5196.4229651153782</v>
      </c>
      <c r="Y37" s="16">
        <v>14732.05251933195</v>
      </c>
      <c r="Z37" s="16">
        <v>0</v>
      </c>
      <c r="AA37" s="15">
        <f t="shared" si="1"/>
        <v>19928.475484447328</v>
      </c>
    </row>
    <row r="38" spans="1:27">
      <c r="B38" s="25" t="s">
        <v>23</v>
      </c>
      <c r="C38" s="4">
        <v>283.05</v>
      </c>
      <c r="D38" s="4">
        <v>0</v>
      </c>
      <c r="E38" s="4">
        <f t="shared" si="0"/>
        <v>283.05</v>
      </c>
      <c r="F38" s="4">
        <v>2928</v>
      </c>
      <c r="G38" s="4">
        <v>0</v>
      </c>
      <c r="H38" s="4">
        <v>2928</v>
      </c>
      <c r="I38" s="4">
        <v>0</v>
      </c>
      <c r="J38" s="4">
        <v>500</v>
      </c>
      <c r="K38" s="4">
        <v>500</v>
      </c>
      <c r="L38" s="4">
        <v>0</v>
      </c>
      <c r="M38" s="4">
        <v>0</v>
      </c>
      <c r="N38" s="4">
        <v>500</v>
      </c>
      <c r="O38" s="4">
        <v>0</v>
      </c>
      <c r="P38" s="4">
        <v>0</v>
      </c>
      <c r="Q38" s="4">
        <v>0</v>
      </c>
      <c r="R38" s="4">
        <v>0</v>
      </c>
      <c r="S38" s="4">
        <v>0</v>
      </c>
      <c r="T38" s="4">
        <v>500</v>
      </c>
      <c r="U38" s="4">
        <v>0</v>
      </c>
      <c r="V38" s="4">
        <v>0</v>
      </c>
      <c r="W38" s="4">
        <v>500</v>
      </c>
      <c r="X38" s="4">
        <v>926.12721254776716</v>
      </c>
      <c r="Y38" s="4">
        <v>0</v>
      </c>
      <c r="Z38" s="4">
        <v>200</v>
      </c>
      <c r="AA38" s="13">
        <f t="shared" si="1"/>
        <v>1126.1272125477672</v>
      </c>
    </row>
    <row r="39" spans="1:27" ht="15.75" thickBot="1">
      <c r="B39" s="25" t="s">
        <v>22</v>
      </c>
      <c r="C39" s="16">
        <v>2117.5415360797506</v>
      </c>
      <c r="D39" s="16">
        <v>0</v>
      </c>
      <c r="E39" s="16">
        <f t="shared" si="0"/>
        <v>2117.5415360797506</v>
      </c>
      <c r="F39" s="16">
        <v>3263.1015947010665</v>
      </c>
      <c r="G39" s="16">
        <v>0</v>
      </c>
      <c r="H39" s="16">
        <v>3263.1015947010665</v>
      </c>
      <c r="I39" s="16">
        <v>250</v>
      </c>
      <c r="J39" s="16">
        <v>1250</v>
      </c>
      <c r="K39" s="16">
        <v>1500</v>
      </c>
      <c r="L39" s="16">
        <v>0</v>
      </c>
      <c r="M39" s="16">
        <v>0</v>
      </c>
      <c r="N39" s="16">
        <v>500</v>
      </c>
      <c r="O39" s="16">
        <v>0</v>
      </c>
      <c r="P39" s="16">
        <v>0</v>
      </c>
      <c r="Q39" s="16">
        <v>0</v>
      </c>
      <c r="R39" s="16">
        <v>0</v>
      </c>
      <c r="S39" s="16">
        <v>0</v>
      </c>
      <c r="T39" s="16">
        <v>500</v>
      </c>
      <c r="U39" s="16">
        <v>0</v>
      </c>
      <c r="V39" s="16">
        <v>0</v>
      </c>
      <c r="W39" s="16">
        <v>500</v>
      </c>
      <c r="X39" s="16">
        <v>712.41685214399752</v>
      </c>
      <c r="Y39" s="16">
        <v>0</v>
      </c>
      <c r="Z39" s="16">
        <v>194</v>
      </c>
      <c r="AA39" s="15">
        <f t="shared" si="1"/>
        <v>906.41685214399752</v>
      </c>
    </row>
    <row r="40" spans="1:27" ht="15.75" thickBot="1">
      <c r="B40" s="59" t="s">
        <v>300</v>
      </c>
      <c r="C40" s="55">
        <f>SUM(C6:C39)</f>
        <v>372872.56021821598</v>
      </c>
      <c r="D40" s="36">
        <f t="shared" ref="D40:E40" si="2">SUM(D6:D39)</f>
        <v>14880</v>
      </c>
      <c r="E40" s="36">
        <f t="shared" si="2"/>
        <v>387752.56021821604</v>
      </c>
      <c r="F40" s="36">
        <f>SUM(F6:F39)</f>
        <v>573583.78022321803</v>
      </c>
      <c r="G40" s="36">
        <f t="shared" ref="G40:AA40" si="3">SUM(G6:G39)</f>
        <v>10315.999999999996</v>
      </c>
      <c r="H40" s="36">
        <f t="shared" si="3"/>
        <v>583899.78022321803</v>
      </c>
      <c r="I40" s="36">
        <f t="shared" si="3"/>
        <v>34750</v>
      </c>
      <c r="J40" s="36">
        <f t="shared" si="3"/>
        <v>73000</v>
      </c>
      <c r="K40" s="36">
        <f t="shared" si="3"/>
        <v>107750</v>
      </c>
      <c r="L40" s="36">
        <f t="shared" si="3"/>
        <v>48000</v>
      </c>
      <c r="M40" s="36">
        <f t="shared" ref="M40:N40" si="4">SUM(M6:M39)</f>
        <v>20750</v>
      </c>
      <c r="N40" s="36">
        <f t="shared" si="4"/>
        <v>103500</v>
      </c>
      <c r="O40" s="36">
        <f t="shared" si="3"/>
        <v>0</v>
      </c>
      <c r="P40" s="36">
        <f t="shared" si="3"/>
        <v>1600</v>
      </c>
      <c r="Q40" s="36">
        <f t="shared" si="3"/>
        <v>0</v>
      </c>
      <c r="R40" s="36">
        <f t="shared" si="3"/>
        <v>800</v>
      </c>
      <c r="S40" s="36">
        <f t="shared" si="3"/>
        <v>0</v>
      </c>
      <c r="T40" s="36">
        <f t="shared" si="3"/>
        <v>124250</v>
      </c>
      <c r="U40" s="36">
        <f t="shared" si="3"/>
        <v>1600</v>
      </c>
      <c r="V40" s="36">
        <f t="shared" si="3"/>
        <v>800</v>
      </c>
      <c r="W40" s="36">
        <f t="shared" si="3"/>
        <v>126650</v>
      </c>
      <c r="X40" s="36">
        <f t="shared" si="3"/>
        <v>71520.498585103414</v>
      </c>
      <c r="Y40" s="36">
        <f t="shared" si="3"/>
        <v>111745.05251933058</v>
      </c>
      <c r="Z40" s="36">
        <f t="shared" si="3"/>
        <v>73912.99999999853</v>
      </c>
      <c r="AA40" s="37">
        <f t="shared" si="3"/>
        <v>257178.5511044325</v>
      </c>
    </row>
    <row r="41" spans="1:27" s="115" customFormat="1" ht="15.75" thickBot="1">
      <c r="B41" s="59" t="s">
        <v>61</v>
      </c>
      <c r="C41" s="193">
        <f>C30+C19</f>
        <v>38984.735423330167</v>
      </c>
      <c r="D41" s="191">
        <f t="shared" ref="D41:AA41" si="5">D30+D19</f>
        <v>2950</v>
      </c>
      <c r="E41" s="191">
        <f t="shared" si="5"/>
        <v>41934.735423330167</v>
      </c>
      <c r="F41" s="191">
        <f t="shared" si="5"/>
        <v>43346.994815256861</v>
      </c>
      <c r="G41" s="191">
        <f t="shared" si="5"/>
        <v>0</v>
      </c>
      <c r="H41" s="191">
        <f t="shared" si="5"/>
        <v>43346.994815256861</v>
      </c>
      <c r="I41" s="191">
        <f t="shared" si="5"/>
        <v>2750</v>
      </c>
      <c r="J41" s="191">
        <f t="shared" si="5"/>
        <v>2750</v>
      </c>
      <c r="K41" s="191">
        <f t="shared" si="5"/>
        <v>5500</v>
      </c>
      <c r="L41" s="191">
        <f t="shared" si="5"/>
        <v>11200</v>
      </c>
      <c r="M41" s="191">
        <f t="shared" si="5"/>
        <v>3000</v>
      </c>
      <c r="N41" s="191">
        <f t="shared" si="5"/>
        <v>14000</v>
      </c>
      <c r="O41" s="191">
        <f t="shared" si="5"/>
        <v>0</v>
      </c>
      <c r="P41" s="191">
        <f t="shared" si="5"/>
        <v>0</v>
      </c>
      <c r="Q41" s="191">
        <f t="shared" si="5"/>
        <v>0</v>
      </c>
      <c r="R41" s="191">
        <f t="shared" si="5"/>
        <v>0</v>
      </c>
      <c r="S41" s="191">
        <f t="shared" si="5"/>
        <v>0</v>
      </c>
      <c r="T41" s="191">
        <f t="shared" si="5"/>
        <v>17000</v>
      </c>
      <c r="U41" s="191">
        <f t="shared" si="5"/>
        <v>0</v>
      </c>
      <c r="V41" s="191">
        <f t="shared" si="5"/>
        <v>0</v>
      </c>
      <c r="W41" s="191">
        <f t="shared" si="5"/>
        <v>17000</v>
      </c>
      <c r="X41" s="191">
        <f t="shared" si="5"/>
        <v>640.75142360069606</v>
      </c>
      <c r="Y41" s="191">
        <f t="shared" si="5"/>
        <v>2718.9999999999427</v>
      </c>
      <c r="Z41" s="191">
        <f t="shared" si="5"/>
        <v>4045.9999999998608</v>
      </c>
      <c r="AA41" s="192">
        <f t="shared" si="5"/>
        <v>7405.751423600499</v>
      </c>
    </row>
    <row r="42" spans="1:27" s="115" customFormat="1">
      <c r="A42" s="176"/>
      <c r="B42" s="60" t="s">
        <v>107</v>
      </c>
      <c r="C42" s="33"/>
      <c r="D42" s="33"/>
      <c r="E42" s="33"/>
      <c r="F42" s="33">
        <v>1300</v>
      </c>
      <c r="G42" s="33">
        <v>3100</v>
      </c>
      <c r="H42" s="33">
        <v>4400</v>
      </c>
      <c r="I42" s="33"/>
      <c r="J42" s="33"/>
      <c r="K42" s="33"/>
      <c r="L42" s="33"/>
      <c r="M42" s="33"/>
      <c r="N42" s="33"/>
      <c r="O42" s="33"/>
      <c r="P42" s="33"/>
      <c r="Q42" s="33"/>
      <c r="R42" s="33"/>
      <c r="S42" s="33"/>
      <c r="T42" s="33"/>
      <c r="U42" s="33"/>
      <c r="V42" s="33"/>
      <c r="W42" s="33"/>
      <c r="X42" s="33"/>
      <c r="Y42" s="33"/>
      <c r="Z42" s="33"/>
      <c r="AA42" s="195"/>
    </row>
    <row r="43" spans="1:27" s="115" customFormat="1">
      <c r="A43" s="176"/>
      <c r="B43" s="60" t="s">
        <v>124</v>
      </c>
      <c r="C43" s="32"/>
      <c r="D43" s="32"/>
      <c r="E43" s="32"/>
      <c r="F43" s="32">
        <v>600</v>
      </c>
      <c r="G43" s="32">
        <v>1500</v>
      </c>
      <c r="H43" s="32">
        <v>2100</v>
      </c>
      <c r="I43" s="32"/>
      <c r="J43" s="32"/>
      <c r="K43" s="32"/>
      <c r="L43" s="32"/>
      <c r="M43" s="32"/>
      <c r="N43" s="32"/>
      <c r="O43" s="32"/>
      <c r="P43" s="32"/>
      <c r="Q43" s="32"/>
      <c r="R43" s="32"/>
      <c r="S43" s="32"/>
      <c r="T43" s="32"/>
      <c r="U43" s="32"/>
      <c r="V43" s="32"/>
      <c r="W43" s="32"/>
      <c r="X43" s="32"/>
      <c r="Y43" s="32"/>
      <c r="Z43" s="32"/>
      <c r="AA43" s="13"/>
    </row>
    <row r="44" spans="1:27" s="115" customFormat="1">
      <c r="A44" s="176"/>
      <c r="B44" s="60" t="s">
        <v>126</v>
      </c>
      <c r="C44" s="33"/>
      <c r="D44" s="33"/>
      <c r="E44" s="33"/>
      <c r="F44" s="33">
        <v>700</v>
      </c>
      <c r="G44" s="33">
        <v>1600</v>
      </c>
      <c r="H44" s="33">
        <v>2300</v>
      </c>
      <c r="I44" s="33"/>
      <c r="J44" s="33"/>
      <c r="K44" s="33"/>
      <c r="L44" s="33"/>
      <c r="M44" s="33"/>
      <c r="N44" s="33"/>
      <c r="O44" s="33"/>
      <c r="P44" s="33"/>
      <c r="Q44" s="33"/>
      <c r="R44" s="33"/>
      <c r="S44" s="33"/>
      <c r="T44" s="33"/>
      <c r="U44" s="33"/>
      <c r="V44" s="33"/>
      <c r="W44" s="33"/>
      <c r="X44" s="33"/>
      <c r="Y44" s="33"/>
      <c r="Z44" s="33"/>
      <c r="AA44" s="15"/>
    </row>
    <row r="45" spans="1:27" s="115" customFormat="1">
      <c r="A45" s="176"/>
      <c r="B45" s="60" t="s">
        <v>180</v>
      </c>
      <c r="C45" s="32"/>
      <c r="D45" s="32"/>
      <c r="E45" s="32"/>
      <c r="F45" s="32">
        <v>100</v>
      </c>
      <c r="G45" s="32">
        <v>200</v>
      </c>
      <c r="H45" s="32">
        <v>300</v>
      </c>
      <c r="I45" s="32"/>
      <c r="J45" s="32"/>
      <c r="K45" s="32"/>
      <c r="L45" s="32"/>
      <c r="M45" s="32"/>
      <c r="N45" s="32"/>
      <c r="O45" s="32"/>
      <c r="P45" s="32"/>
      <c r="Q45" s="32"/>
      <c r="R45" s="32"/>
      <c r="S45" s="32"/>
      <c r="T45" s="32"/>
      <c r="U45" s="32"/>
      <c r="V45" s="32"/>
      <c r="W45" s="32"/>
      <c r="X45" s="32"/>
      <c r="Y45" s="32"/>
      <c r="Z45" s="32"/>
      <c r="AA45" s="13"/>
    </row>
    <row r="46" spans="1:27" s="115" customFormat="1" ht="15.75" thickBot="1">
      <c r="A46" s="176"/>
      <c r="B46" s="60" t="s">
        <v>146</v>
      </c>
      <c r="C46" s="33"/>
      <c r="D46" s="33"/>
      <c r="E46" s="33"/>
      <c r="F46" s="33">
        <v>200</v>
      </c>
      <c r="G46" s="33">
        <v>500</v>
      </c>
      <c r="H46" s="33">
        <v>700</v>
      </c>
      <c r="I46" s="33"/>
      <c r="J46" s="33"/>
      <c r="K46" s="33"/>
      <c r="L46" s="33"/>
      <c r="M46" s="33"/>
      <c r="N46" s="33"/>
      <c r="O46" s="33"/>
      <c r="P46" s="33"/>
      <c r="Q46" s="33"/>
      <c r="R46" s="33"/>
      <c r="S46" s="33"/>
      <c r="T46" s="33"/>
      <c r="U46" s="33"/>
      <c r="V46" s="33"/>
      <c r="W46" s="33"/>
      <c r="X46" s="33"/>
      <c r="Y46" s="33"/>
      <c r="Z46" s="33"/>
      <c r="AA46" s="15"/>
    </row>
    <row r="47" spans="1:27" s="115" customFormat="1" ht="15.75" thickBot="1">
      <c r="A47" s="176"/>
      <c r="B47" s="59" t="s">
        <v>133</v>
      </c>
      <c r="C47" s="55"/>
      <c r="D47" s="36"/>
      <c r="E47" s="36"/>
      <c r="F47" s="36">
        <f>SUM(F42:F46)</f>
        <v>2900</v>
      </c>
      <c r="G47" s="36">
        <f t="shared" ref="G47:H47" si="6">SUM(G42:G46)</f>
        <v>6900</v>
      </c>
      <c r="H47" s="36">
        <f t="shared" si="6"/>
        <v>9800</v>
      </c>
      <c r="I47" s="36"/>
      <c r="J47" s="36"/>
      <c r="K47" s="36"/>
      <c r="L47" s="36"/>
      <c r="M47" s="36"/>
      <c r="N47" s="36"/>
      <c r="O47" s="36"/>
      <c r="P47" s="36"/>
      <c r="Q47" s="36"/>
      <c r="R47" s="36"/>
      <c r="S47" s="36"/>
      <c r="T47" s="36"/>
      <c r="U47" s="36"/>
      <c r="V47" s="36"/>
      <c r="W47" s="36"/>
      <c r="X47" s="36"/>
      <c r="Y47" s="36"/>
      <c r="Z47" s="36"/>
      <c r="AA47" s="37"/>
    </row>
  </sheetData>
  <mergeCells count="3">
    <mergeCell ref="M4:N4"/>
    <mergeCell ref="C2:AA2"/>
    <mergeCell ref="C3:AA3"/>
  </mergeCells>
  <hyperlinks>
    <hyperlink ref="R1" location="ReadMe!A1" display="go back to ReadMe"/>
  </hyperlinks>
  <printOptions horizontalCentered="1"/>
  <pageMargins left="0.23622047244094491" right="0.23622047244094491" top="0.74803149606299213" bottom="0.74803149606299213" header="0.31496062992125984" footer="0.31496062992125984"/>
  <pageSetup paperSize="9" scale="68" orientation="landscape" r:id="rId1"/>
  <headerFooter>
    <oddHeader>&amp;C&amp;A</oddHeader>
    <oddFooter>&amp;C&amp;Z&amp;F</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workbookViewId="0">
      <selection activeCell="L38" sqref="L38"/>
    </sheetView>
  </sheetViews>
  <sheetFormatPr baseColWidth="10" defaultColWidth="9.140625" defaultRowHeight="15"/>
  <cols>
    <col min="1" max="1" width="2.7109375" customWidth="1"/>
    <col min="2" max="2" width="9.140625" style="1"/>
  </cols>
  <sheetData>
    <row r="1" spans="1:15" ht="19.5" thickBot="1">
      <c r="A1" s="120" t="s">
        <v>302</v>
      </c>
      <c r="E1" s="122" t="s">
        <v>320</v>
      </c>
      <c r="O1" s="142" t="s">
        <v>370</v>
      </c>
    </row>
    <row r="2" spans="1:15" ht="15.75" thickBot="1">
      <c r="B2" s="22" t="s">
        <v>59</v>
      </c>
      <c r="C2" s="205">
        <v>2040</v>
      </c>
      <c r="D2" s="206"/>
      <c r="E2" s="206"/>
      <c r="F2" s="206"/>
      <c r="G2" s="207"/>
    </row>
    <row r="3" spans="1:15" ht="23.25" thickBot="1">
      <c r="B3" s="31" t="s">
        <v>60</v>
      </c>
      <c r="C3" s="64" t="s">
        <v>4</v>
      </c>
      <c r="D3" s="64" t="s">
        <v>5</v>
      </c>
      <c r="E3" s="64" t="s">
        <v>7</v>
      </c>
      <c r="F3" s="64" t="s">
        <v>8</v>
      </c>
      <c r="G3" s="20" t="s">
        <v>9</v>
      </c>
    </row>
    <row r="4" spans="1:15" ht="15.75" thickBot="1">
      <c r="B4" s="24" t="s">
        <v>57</v>
      </c>
      <c r="C4" s="18" t="s">
        <v>3</v>
      </c>
      <c r="D4" s="18" t="s">
        <v>3</v>
      </c>
      <c r="E4" s="18" t="s">
        <v>3</v>
      </c>
      <c r="F4" s="18" t="s">
        <v>3</v>
      </c>
      <c r="G4" s="17" t="s">
        <v>3</v>
      </c>
    </row>
    <row r="5" spans="1:15">
      <c r="B5" s="29" t="s">
        <v>56</v>
      </c>
      <c r="C5" s="32">
        <v>0</v>
      </c>
      <c r="D5" s="32">
        <v>0</v>
      </c>
      <c r="E5" s="32">
        <v>0</v>
      </c>
      <c r="F5" s="32">
        <v>0</v>
      </c>
      <c r="G5" s="13">
        <v>0</v>
      </c>
    </row>
    <row r="6" spans="1:15">
      <c r="B6" s="29" t="s">
        <v>54</v>
      </c>
      <c r="C6" s="33">
        <v>8736.7736824066851</v>
      </c>
      <c r="D6" s="33">
        <v>10964.541757661707</v>
      </c>
      <c r="E6" s="33">
        <v>7147.9419194744532</v>
      </c>
      <c r="F6" s="33">
        <v>7147.9419194744532</v>
      </c>
      <c r="G6" s="15">
        <v>7119.5299538841273</v>
      </c>
    </row>
    <row r="7" spans="1:15">
      <c r="B7" s="29" t="s">
        <v>53</v>
      </c>
      <c r="C7" s="32">
        <v>670.97070787613939</v>
      </c>
      <c r="D7" s="32">
        <v>772.73314587379616</v>
      </c>
      <c r="E7" s="32">
        <v>606.66178551064149</v>
      </c>
      <c r="F7" s="32">
        <v>606.66178551064149</v>
      </c>
      <c r="G7" s="13">
        <v>525.79739696848924</v>
      </c>
    </row>
    <row r="8" spans="1:15">
      <c r="B8" s="29" t="s">
        <v>52</v>
      </c>
      <c r="C8" s="33">
        <v>2379.1708089362583</v>
      </c>
      <c r="D8" s="33">
        <v>2135.0758583385077</v>
      </c>
      <c r="E8" s="33">
        <v>1261.954999735088</v>
      </c>
      <c r="F8" s="33">
        <v>1255.5464704131773</v>
      </c>
      <c r="G8" s="15">
        <v>1287.7656284709519</v>
      </c>
    </row>
    <row r="9" spans="1:15">
      <c r="B9" s="29" t="s">
        <v>51</v>
      </c>
      <c r="C9" s="32">
        <v>963.37697589107893</v>
      </c>
      <c r="D9" s="32">
        <v>1102.8031020155586</v>
      </c>
      <c r="E9" s="32">
        <v>885.13144236640733</v>
      </c>
      <c r="F9" s="32">
        <v>885.13144236640733</v>
      </c>
      <c r="G9" s="13">
        <v>801.23158584690566</v>
      </c>
    </row>
    <row r="10" spans="1:15">
      <c r="B10" s="29" t="s">
        <v>50</v>
      </c>
      <c r="C10" s="33">
        <v>6129.4434644984458</v>
      </c>
      <c r="D10" s="33">
        <v>6025.7630115634383</v>
      </c>
      <c r="E10" s="33">
        <v>5922.0472241117468</v>
      </c>
      <c r="F10" s="33">
        <v>5922.0472241117468</v>
      </c>
      <c r="G10" s="15">
        <v>5850.5195202312862</v>
      </c>
    </row>
    <row r="11" spans="1:15">
      <c r="B11" s="29" t="s">
        <v>49</v>
      </c>
      <c r="C11" s="32">
        <v>1367.0974415058095</v>
      </c>
      <c r="D11" s="32">
        <v>1510.3603758134741</v>
      </c>
      <c r="E11" s="32">
        <v>1110.5467477520738</v>
      </c>
      <c r="F11" s="32">
        <v>1110.5467477520738</v>
      </c>
      <c r="G11" s="13">
        <v>1103.7685733480803</v>
      </c>
    </row>
    <row r="12" spans="1:15">
      <c r="B12" s="29" t="s">
        <v>48</v>
      </c>
      <c r="C12" s="33">
        <v>10241.468039016432</v>
      </c>
      <c r="D12" s="33">
        <v>10362.494740846665</v>
      </c>
      <c r="E12" s="33">
        <v>7702.6754902823977</v>
      </c>
      <c r="F12" s="33">
        <v>7702.6754902823977</v>
      </c>
      <c r="G12" s="15">
        <v>7852.9818812552821</v>
      </c>
    </row>
    <row r="13" spans="1:15">
      <c r="B13" s="29" t="s">
        <v>47</v>
      </c>
      <c r="C13" s="32">
        <v>0</v>
      </c>
      <c r="D13" s="32">
        <v>0</v>
      </c>
      <c r="E13" s="32">
        <v>0</v>
      </c>
      <c r="F13" s="32">
        <v>0</v>
      </c>
      <c r="G13" s="13">
        <v>0</v>
      </c>
    </row>
    <row r="14" spans="1:15">
      <c r="B14" s="29" t="s">
        <v>46</v>
      </c>
      <c r="C14" s="33">
        <v>333.86197706405557</v>
      </c>
      <c r="D14" s="33">
        <v>399.82307256132907</v>
      </c>
      <c r="E14" s="33">
        <v>252.45218016680448</v>
      </c>
      <c r="F14" s="33">
        <v>252.44709236034856</v>
      </c>
      <c r="G14" s="15">
        <v>252.23156498001023</v>
      </c>
    </row>
    <row r="15" spans="1:15">
      <c r="B15" s="29" t="s">
        <v>45</v>
      </c>
      <c r="C15" s="32">
        <v>10169.046954535326</v>
      </c>
      <c r="D15" s="32">
        <v>12244.562051695359</v>
      </c>
      <c r="E15" s="32">
        <v>8625.3154942874335</v>
      </c>
      <c r="F15" s="32">
        <v>8625.3154942874335</v>
      </c>
      <c r="G15" s="13">
        <v>8242.1671769973509</v>
      </c>
    </row>
    <row r="16" spans="1:15">
      <c r="B16" s="29" t="s">
        <v>44</v>
      </c>
      <c r="C16" s="33">
        <v>0</v>
      </c>
      <c r="D16" s="33">
        <v>0</v>
      </c>
      <c r="E16" s="33">
        <v>0</v>
      </c>
      <c r="F16" s="33">
        <v>0</v>
      </c>
      <c r="G16" s="15">
        <v>0</v>
      </c>
    </row>
    <row r="17" spans="2:7">
      <c r="B17" s="29" t="s">
        <v>42</v>
      </c>
      <c r="C17" s="32">
        <v>9026.6697835373143</v>
      </c>
      <c r="D17" s="32">
        <v>10405.090724497086</v>
      </c>
      <c r="E17" s="32">
        <v>7020.8222377752163</v>
      </c>
      <c r="F17" s="32">
        <v>7020.8222377752163</v>
      </c>
      <c r="G17" s="13">
        <v>7093.6737262373108</v>
      </c>
    </row>
    <row r="18" spans="2:7">
      <c r="B18" s="29" t="s">
        <v>43</v>
      </c>
      <c r="C18" s="33">
        <v>4948.056485037634</v>
      </c>
      <c r="D18" s="33">
        <v>4875.4062647981045</v>
      </c>
      <c r="E18" s="33">
        <v>3584.5518285244088</v>
      </c>
      <c r="F18" s="33">
        <v>3584.5518285244088</v>
      </c>
      <c r="G18" s="15">
        <v>1386.3780443629239</v>
      </c>
    </row>
    <row r="19" spans="2:7">
      <c r="B19" s="29" t="s">
        <v>41</v>
      </c>
      <c r="C19" s="32">
        <v>1689.0440190051263</v>
      </c>
      <c r="D19" s="32">
        <v>1867.89835753441</v>
      </c>
      <c r="E19" s="32">
        <v>1635.4376612605804</v>
      </c>
      <c r="F19" s="32">
        <v>1635.4376612605804</v>
      </c>
      <c r="G19" s="13">
        <v>3471.966429580556</v>
      </c>
    </row>
    <row r="20" spans="2:7">
      <c r="B20" s="29" t="s">
        <v>40</v>
      </c>
      <c r="C20" s="33">
        <v>325.22535951068204</v>
      </c>
      <c r="D20" s="33">
        <v>378.10180559359992</v>
      </c>
      <c r="E20" s="33">
        <v>285.47565889386755</v>
      </c>
      <c r="F20" s="33">
        <v>285.47565889386755</v>
      </c>
      <c r="G20" s="15">
        <v>272.9778715969457</v>
      </c>
    </row>
    <row r="21" spans="2:7">
      <c r="B21" s="29" t="s">
        <v>39</v>
      </c>
      <c r="C21" s="32">
        <v>408.35210064776891</v>
      </c>
      <c r="D21" s="32">
        <v>488.53708578712354</v>
      </c>
      <c r="E21" s="32">
        <v>313.21446221707998</v>
      </c>
      <c r="F21" s="32">
        <v>313.21446221707998</v>
      </c>
      <c r="G21" s="13">
        <v>307.32115110883899</v>
      </c>
    </row>
    <row r="22" spans="2:7">
      <c r="B22" s="29" t="s">
        <v>38</v>
      </c>
      <c r="C22" s="33">
        <v>1018.770894125446</v>
      </c>
      <c r="D22" s="33">
        <v>1166.8679902915665</v>
      </c>
      <c r="E22" s="33">
        <v>787.23819067813758</v>
      </c>
      <c r="F22" s="33">
        <v>787.23819067813758</v>
      </c>
      <c r="G22" s="15">
        <v>787.45581443466097</v>
      </c>
    </row>
    <row r="23" spans="2:7">
      <c r="B23" s="29" t="s">
        <v>37</v>
      </c>
      <c r="C23" s="32">
        <v>4677.8850745286227</v>
      </c>
      <c r="D23" s="32">
        <v>5207.1114423766594</v>
      </c>
      <c r="E23" s="32">
        <v>4043.0494720848515</v>
      </c>
      <c r="F23" s="32">
        <v>4043.0494720848515</v>
      </c>
      <c r="G23" s="13">
        <v>4086.0200362602736</v>
      </c>
    </row>
    <row r="24" spans="2:7">
      <c r="B24" s="29" t="s">
        <v>36</v>
      </c>
      <c r="C24" s="33">
        <v>1230.5516478401407</v>
      </c>
      <c r="D24" s="33">
        <v>1385.1030336069728</v>
      </c>
      <c r="E24" s="33">
        <v>1055.8827196675204</v>
      </c>
      <c r="F24" s="33">
        <v>1055.8827196675204</v>
      </c>
      <c r="G24" s="15">
        <v>1041.1282425843074</v>
      </c>
    </row>
    <row r="25" spans="2:7">
      <c r="B25" s="29" t="s">
        <v>35</v>
      </c>
      <c r="C25" s="32">
        <v>1240.9062634895045</v>
      </c>
      <c r="D25" s="32">
        <v>1383.4887276852296</v>
      </c>
      <c r="E25" s="32">
        <v>1070.8596477792639</v>
      </c>
      <c r="F25" s="32">
        <v>1070.8596477792639</v>
      </c>
      <c r="G25" s="13">
        <v>1079.6669252817337</v>
      </c>
    </row>
    <row r="26" spans="2:7">
      <c r="B26" s="29" t="s">
        <v>34</v>
      </c>
      <c r="C26" s="33">
        <v>0</v>
      </c>
      <c r="D26" s="33">
        <v>0</v>
      </c>
      <c r="E26" s="33">
        <v>0</v>
      </c>
      <c r="F26" s="33">
        <v>0</v>
      </c>
      <c r="G26" s="15">
        <v>0</v>
      </c>
    </row>
    <row r="27" spans="2:7">
      <c r="B27" s="29" t="s">
        <v>32</v>
      </c>
      <c r="C27" s="32">
        <v>0</v>
      </c>
      <c r="D27" s="32">
        <v>0</v>
      </c>
      <c r="E27" s="32">
        <v>0</v>
      </c>
      <c r="F27" s="32">
        <v>0</v>
      </c>
      <c r="G27" s="13">
        <v>0</v>
      </c>
    </row>
    <row r="28" spans="2:7">
      <c r="B28" s="29" t="s">
        <v>31</v>
      </c>
      <c r="C28" s="33">
        <v>0</v>
      </c>
      <c r="D28" s="33">
        <v>0</v>
      </c>
      <c r="E28" s="33">
        <v>0</v>
      </c>
      <c r="F28" s="33">
        <v>0</v>
      </c>
      <c r="G28" s="15">
        <v>0</v>
      </c>
    </row>
    <row r="29" spans="2:7">
      <c r="B29" s="29" t="s">
        <v>33</v>
      </c>
      <c r="C29" s="32">
        <v>0</v>
      </c>
      <c r="D29" s="32">
        <v>0</v>
      </c>
      <c r="E29" s="32">
        <v>0</v>
      </c>
      <c r="F29" s="32">
        <v>0</v>
      </c>
      <c r="G29" s="13">
        <v>0</v>
      </c>
    </row>
    <row r="30" spans="2:7">
      <c r="B30" s="29" t="s">
        <v>29</v>
      </c>
      <c r="C30" s="33">
        <v>0</v>
      </c>
      <c r="D30" s="33">
        <v>0</v>
      </c>
      <c r="E30" s="33">
        <v>0</v>
      </c>
      <c r="F30" s="33">
        <v>0</v>
      </c>
      <c r="G30" s="15">
        <v>0</v>
      </c>
    </row>
    <row r="31" spans="2:7">
      <c r="B31" s="29" t="s">
        <v>28</v>
      </c>
      <c r="C31" s="32">
        <v>9214.7799083290884</v>
      </c>
      <c r="D31" s="32">
        <v>14482.114088605034</v>
      </c>
      <c r="E31" s="32">
        <v>7678.7924322611498</v>
      </c>
      <c r="F31" s="32">
        <v>7514.68498821515</v>
      </c>
      <c r="G31" s="13">
        <v>7387.921242826591</v>
      </c>
    </row>
    <row r="32" spans="2:7">
      <c r="B32" s="29" t="s">
        <v>30</v>
      </c>
      <c r="C32" s="33">
        <v>2502.6453275143276</v>
      </c>
      <c r="D32" s="33">
        <v>2852.5871270835419</v>
      </c>
      <c r="E32" s="33">
        <v>2047.5487339859542</v>
      </c>
      <c r="F32" s="33">
        <v>2047.5487339859542</v>
      </c>
      <c r="G32" s="15">
        <v>1918.7105593123733</v>
      </c>
    </row>
    <row r="33" spans="2:7">
      <c r="B33" s="29" t="s">
        <v>27</v>
      </c>
      <c r="C33" s="32">
        <v>5073.4771045178695</v>
      </c>
      <c r="D33" s="32">
        <v>5657.8781374853934</v>
      </c>
      <c r="E33" s="32">
        <v>4056.8569743516264</v>
      </c>
      <c r="F33" s="32">
        <v>4056.8569743516264</v>
      </c>
      <c r="G33" s="13">
        <v>3896.2911317312714</v>
      </c>
    </row>
    <row r="34" spans="2:7">
      <c r="B34" s="29" t="s">
        <v>26</v>
      </c>
      <c r="C34" s="33">
        <v>1079.2529889625498</v>
      </c>
      <c r="D34" s="33">
        <v>1241.6570837173599</v>
      </c>
      <c r="E34" s="33">
        <v>1036.392172789406</v>
      </c>
      <c r="F34" s="33">
        <v>1036.392172789406</v>
      </c>
      <c r="G34" s="15">
        <v>908.03750174522088</v>
      </c>
    </row>
    <row r="35" spans="2:7">
      <c r="B35" s="29" t="s">
        <v>25</v>
      </c>
      <c r="C35" s="32">
        <v>1051.6990182292855</v>
      </c>
      <c r="D35" s="32">
        <v>1104.8125664903894</v>
      </c>
      <c r="E35" s="32">
        <v>850.49360830282671</v>
      </c>
      <c r="F35" s="32">
        <v>850.49360830282671</v>
      </c>
      <c r="G35" s="13">
        <v>816.67071266152107</v>
      </c>
    </row>
    <row r="36" spans="2:7">
      <c r="B36" s="29" t="s">
        <v>24</v>
      </c>
      <c r="C36" s="33">
        <v>0</v>
      </c>
      <c r="D36" s="33">
        <v>0</v>
      </c>
      <c r="E36" s="33">
        <v>0</v>
      </c>
      <c r="F36" s="33">
        <v>0</v>
      </c>
      <c r="G36" s="15">
        <v>0</v>
      </c>
    </row>
    <row r="37" spans="2:7">
      <c r="B37" s="29" t="s">
        <v>23</v>
      </c>
      <c r="C37" s="32">
        <v>342.23266186741262</v>
      </c>
      <c r="D37" s="32">
        <v>379.51246274587618</v>
      </c>
      <c r="E37" s="32">
        <v>333.54428223280672</v>
      </c>
      <c r="F37" s="32">
        <v>333.54428223280672</v>
      </c>
      <c r="G37" s="13">
        <v>309.74565619634586</v>
      </c>
    </row>
    <row r="38" spans="2:7" ht="15.75" thickBot="1">
      <c r="B38" s="29" t="s">
        <v>22</v>
      </c>
      <c r="C38" s="33">
        <v>685.62716071541627</v>
      </c>
      <c r="D38" s="33">
        <v>736.17970935367168</v>
      </c>
      <c r="E38" s="33">
        <v>673.57002274634078</v>
      </c>
      <c r="F38" s="33">
        <v>673.57002274634078</v>
      </c>
      <c r="G38" s="15">
        <v>661.40187783904503</v>
      </c>
    </row>
    <row r="39" spans="2:7" ht="15.75" thickBot="1">
      <c r="B39" s="35" t="s">
        <v>300</v>
      </c>
      <c r="C39" s="36">
        <f>SUM(C5:C38)</f>
        <v>85506.385849588405</v>
      </c>
      <c r="D39" s="36">
        <f t="shared" ref="D39:G39" si="0">SUM(D5:D38)</f>
        <v>99130.503724021866</v>
      </c>
      <c r="E39" s="36">
        <f t="shared" si="0"/>
        <v>69988.457389238087</v>
      </c>
      <c r="F39" s="36">
        <f t="shared" si="0"/>
        <v>69817.936328063719</v>
      </c>
      <c r="G39" s="37">
        <f t="shared" si="0"/>
        <v>68461.3602057424</v>
      </c>
    </row>
    <row r="40" spans="2:7" s="115" customFormat="1" ht="15.75" thickBot="1">
      <c r="B40" s="35" t="s">
        <v>61</v>
      </c>
      <c r="C40" s="191">
        <f>C29+C18</f>
        <v>4948.056485037634</v>
      </c>
      <c r="D40" s="191">
        <f t="shared" ref="D40:G40" si="1">D29+D18</f>
        <v>4875.4062647981045</v>
      </c>
      <c r="E40" s="191">
        <f t="shared" si="1"/>
        <v>3584.5518285244088</v>
      </c>
      <c r="F40" s="191">
        <f t="shared" si="1"/>
        <v>3584.5518285244088</v>
      </c>
      <c r="G40" s="192">
        <f t="shared" si="1"/>
        <v>1386.3780443629239</v>
      </c>
    </row>
  </sheetData>
  <mergeCells count="1">
    <mergeCell ref="C2:G2"/>
  </mergeCells>
  <hyperlinks>
    <hyperlink ref="O1" location="ReadMe!A1" display="go back to ReadMe"/>
  </hyperlinks>
  <printOptions horizontalCentered="1"/>
  <pageMargins left="0.23622047244094491" right="0.23622047244094491" top="0.74803149606299213" bottom="0.74803149606299213" header="0.31496062992125984" footer="0.31496062992125984"/>
  <pageSetup paperSize="9" scale="77" orientation="landscape" r:id="rId1"/>
  <headerFooter>
    <oddHeader>&amp;C&amp;A</oddHeader>
    <oddFooter>&amp;C&amp;Z&amp;F</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workbookViewId="0">
      <selection activeCell="M36" sqref="M36"/>
    </sheetView>
  </sheetViews>
  <sheetFormatPr baseColWidth="10" defaultColWidth="9.140625" defaultRowHeight="15"/>
  <cols>
    <col min="1" max="1" width="2.7109375" customWidth="1"/>
    <col min="2" max="2" width="9.140625" style="1"/>
  </cols>
  <sheetData>
    <row r="1" spans="1:15" ht="19.5" thickBot="1">
      <c r="A1" s="120" t="s">
        <v>302</v>
      </c>
      <c r="E1" s="118" t="s">
        <v>321</v>
      </c>
      <c r="O1" s="142" t="s">
        <v>370</v>
      </c>
    </row>
    <row r="2" spans="1:15" ht="15.75" thickBot="1">
      <c r="B2" s="22" t="s">
        <v>59</v>
      </c>
      <c r="C2" s="205">
        <v>2050</v>
      </c>
      <c r="D2" s="206"/>
      <c r="E2" s="206"/>
      <c r="F2" s="206"/>
      <c r="G2" s="207"/>
    </row>
    <row r="3" spans="1:15" ht="23.25" thickBot="1">
      <c r="B3" s="31" t="s">
        <v>60</v>
      </c>
      <c r="C3" s="64" t="s">
        <v>4</v>
      </c>
      <c r="D3" s="64" t="s">
        <v>5</v>
      </c>
      <c r="E3" s="64" t="s">
        <v>7</v>
      </c>
      <c r="F3" s="64" t="s">
        <v>8</v>
      </c>
      <c r="G3" s="20" t="s">
        <v>9</v>
      </c>
    </row>
    <row r="4" spans="1:15" ht="15.75" thickBot="1">
      <c r="B4" s="24" t="s">
        <v>57</v>
      </c>
      <c r="C4" s="18" t="s">
        <v>3</v>
      </c>
      <c r="D4" s="18" t="s">
        <v>3</v>
      </c>
      <c r="E4" s="18" t="s">
        <v>3</v>
      </c>
      <c r="F4" s="18" t="s">
        <v>3</v>
      </c>
      <c r="G4" s="17" t="s">
        <v>3</v>
      </c>
    </row>
    <row r="5" spans="1:15">
      <c r="B5" s="29" t="s">
        <v>56</v>
      </c>
      <c r="C5" s="32">
        <v>0</v>
      </c>
      <c r="D5" s="32">
        <v>0</v>
      </c>
      <c r="E5" s="32">
        <v>0</v>
      </c>
      <c r="F5" s="32">
        <v>0</v>
      </c>
      <c r="G5" s="13">
        <v>0</v>
      </c>
    </row>
    <row r="6" spans="1:15">
      <c r="B6" s="29" t="s">
        <v>54</v>
      </c>
      <c r="C6" s="33">
        <v>8943.9999999991596</v>
      </c>
      <c r="D6" s="33">
        <v>10732.999999999021</v>
      </c>
      <c r="E6" s="33">
        <v>6787.9999999994052</v>
      </c>
      <c r="F6" s="33">
        <v>6787.9999999994052</v>
      </c>
      <c r="G6" s="15">
        <v>6787.9999999994052</v>
      </c>
    </row>
    <row r="7" spans="1:15">
      <c r="B7" s="29" t="s">
        <v>53</v>
      </c>
      <c r="C7" s="32">
        <v>579.74197090310179</v>
      </c>
      <c r="D7" s="32">
        <v>695.6903650837221</v>
      </c>
      <c r="E7" s="32">
        <v>440</v>
      </c>
      <c r="F7" s="32">
        <v>440</v>
      </c>
      <c r="G7" s="13">
        <v>440</v>
      </c>
    </row>
    <row r="8" spans="1:15">
      <c r="B8" s="29" t="s">
        <v>52</v>
      </c>
      <c r="C8" s="33">
        <v>2308</v>
      </c>
      <c r="D8" s="33">
        <v>2308</v>
      </c>
      <c r="E8" s="33">
        <v>1308</v>
      </c>
      <c r="F8" s="33">
        <v>1308</v>
      </c>
      <c r="G8" s="15">
        <v>1308</v>
      </c>
    </row>
    <row r="9" spans="1:15">
      <c r="B9" s="29" t="s">
        <v>51</v>
      </c>
      <c r="C9" s="32">
        <v>1234.5868789459237</v>
      </c>
      <c r="D9" s="32">
        <v>1481.5042547351084</v>
      </c>
      <c r="E9" s="32">
        <v>937</v>
      </c>
      <c r="F9" s="32">
        <v>937</v>
      </c>
      <c r="G9" s="13">
        <v>937</v>
      </c>
    </row>
    <row r="10" spans="1:15">
      <c r="B10" s="29" t="s">
        <v>50</v>
      </c>
      <c r="C10" s="33">
        <v>5443</v>
      </c>
      <c r="D10" s="33">
        <v>5443</v>
      </c>
      <c r="E10" s="33">
        <v>5442.9999999996526</v>
      </c>
      <c r="F10" s="33">
        <v>5442.9999999996526</v>
      </c>
      <c r="G10" s="15">
        <v>5442.9999999996526</v>
      </c>
    </row>
    <row r="11" spans="1:15">
      <c r="B11" s="29" t="s">
        <v>49</v>
      </c>
      <c r="C11" s="32">
        <v>1489.00000000004</v>
      </c>
      <c r="D11" s="32">
        <v>1787.0000000000146</v>
      </c>
      <c r="E11" s="32">
        <v>1130.0000000000196</v>
      </c>
      <c r="F11" s="32">
        <v>1130.0000000000196</v>
      </c>
      <c r="G11" s="13">
        <v>1130.0000000000196</v>
      </c>
    </row>
    <row r="12" spans="1:15">
      <c r="B12" s="29" t="s">
        <v>48</v>
      </c>
      <c r="C12" s="33">
        <v>10665.999999999874</v>
      </c>
      <c r="D12" s="33">
        <v>12798.999999999069</v>
      </c>
      <c r="E12" s="33">
        <v>8095.0000000001028</v>
      </c>
      <c r="F12" s="33">
        <v>8095.0000000001028</v>
      </c>
      <c r="G12" s="15">
        <v>8095.0000000001028</v>
      </c>
    </row>
    <row r="13" spans="1:15">
      <c r="B13" s="29" t="s">
        <v>47</v>
      </c>
      <c r="C13" s="32">
        <v>0</v>
      </c>
      <c r="D13" s="32">
        <v>0</v>
      </c>
      <c r="E13" s="32">
        <v>0</v>
      </c>
      <c r="F13" s="32">
        <v>0</v>
      </c>
      <c r="G13" s="13">
        <v>0</v>
      </c>
    </row>
    <row r="14" spans="1:15">
      <c r="B14" s="29" t="s">
        <v>46</v>
      </c>
      <c r="C14" s="33">
        <v>658.7976942080702</v>
      </c>
      <c r="D14" s="33">
        <v>790.55723304968421</v>
      </c>
      <c r="E14" s="33">
        <v>500</v>
      </c>
      <c r="F14" s="33">
        <v>500</v>
      </c>
      <c r="G14" s="15">
        <v>500</v>
      </c>
    </row>
    <row r="15" spans="1:15">
      <c r="B15" s="29" t="s">
        <v>45</v>
      </c>
      <c r="C15" s="32">
        <v>11288.999999999915</v>
      </c>
      <c r="D15" s="32">
        <v>13547.000000000233</v>
      </c>
      <c r="E15" s="32">
        <v>8567.9999999996362</v>
      </c>
      <c r="F15" s="32">
        <v>8567.9999999996362</v>
      </c>
      <c r="G15" s="13">
        <v>8567.9999999996362</v>
      </c>
    </row>
    <row r="16" spans="1:15">
      <c r="B16" s="29" t="s">
        <v>44</v>
      </c>
      <c r="C16" s="33">
        <v>0</v>
      </c>
      <c r="D16" s="33">
        <v>0</v>
      </c>
      <c r="E16" s="33">
        <v>0</v>
      </c>
      <c r="F16" s="33">
        <v>0</v>
      </c>
      <c r="G16" s="15">
        <v>0</v>
      </c>
    </row>
    <row r="17" spans="2:7">
      <c r="B17" s="29" t="s">
        <v>42</v>
      </c>
      <c r="C17" s="32">
        <v>11183.999999999683</v>
      </c>
      <c r="D17" s="32">
        <v>13419.999999999696</v>
      </c>
      <c r="E17" s="32">
        <v>8487.9999999999964</v>
      </c>
      <c r="F17" s="32">
        <v>8487.9999999999964</v>
      </c>
      <c r="G17" s="13">
        <v>8487.9999999999964</v>
      </c>
    </row>
    <row r="18" spans="2:7">
      <c r="B18" s="29" t="s">
        <v>43</v>
      </c>
      <c r="C18" s="33">
        <v>5331.00000000004</v>
      </c>
      <c r="D18" s="33">
        <v>6397.0000000001928</v>
      </c>
      <c r="E18" s="33">
        <v>4045.9999999998608</v>
      </c>
      <c r="F18" s="33">
        <v>4045.9999999998608</v>
      </c>
      <c r="G18" s="15">
        <v>4045.9999999998608</v>
      </c>
    </row>
    <row r="19" spans="2:7">
      <c r="B19" s="29" t="s">
        <v>41</v>
      </c>
      <c r="C19" s="32">
        <v>2071</v>
      </c>
      <c r="D19" s="32">
        <v>2486</v>
      </c>
      <c r="E19" s="32">
        <v>1572</v>
      </c>
      <c r="F19" s="32">
        <v>1572</v>
      </c>
      <c r="G19" s="13">
        <v>1572</v>
      </c>
    </row>
    <row r="20" spans="2:7">
      <c r="B20" s="29" t="s">
        <v>40</v>
      </c>
      <c r="C20" s="33">
        <v>386.05544880592913</v>
      </c>
      <c r="D20" s="33">
        <v>463.26653856711494</v>
      </c>
      <c r="E20" s="33">
        <v>293</v>
      </c>
      <c r="F20" s="33">
        <v>293</v>
      </c>
      <c r="G20" s="15">
        <v>293</v>
      </c>
    </row>
    <row r="21" spans="2:7">
      <c r="B21" s="29" t="s">
        <v>39</v>
      </c>
      <c r="C21" s="32">
        <v>790.55723304968421</v>
      </c>
      <c r="D21" s="32">
        <v>948.66867965962103</v>
      </c>
      <c r="E21" s="32">
        <v>600</v>
      </c>
      <c r="F21" s="32">
        <v>600</v>
      </c>
      <c r="G21" s="13">
        <v>600</v>
      </c>
    </row>
    <row r="22" spans="2:7">
      <c r="B22" s="29" t="s">
        <v>38</v>
      </c>
      <c r="C22" s="33">
        <v>1589.0200384298653</v>
      </c>
      <c r="D22" s="33">
        <v>1906.8240461158382</v>
      </c>
      <c r="E22" s="33">
        <v>1206</v>
      </c>
      <c r="F22" s="33">
        <v>1206</v>
      </c>
      <c r="G22" s="15">
        <v>1206</v>
      </c>
    </row>
    <row r="23" spans="2:7">
      <c r="B23" s="29" t="s">
        <v>37</v>
      </c>
      <c r="C23" s="32">
        <v>4453.472412846555</v>
      </c>
      <c r="D23" s="32">
        <v>5344.1668954158649</v>
      </c>
      <c r="E23" s="32">
        <v>3380.0000000000005</v>
      </c>
      <c r="F23" s="32">
        <v>3380.0000000000005</v>
      </c>
      <c r="G23" s="13">
        <v>3380.0000000000005</v>
      </c>
    </row>
    <row r="24" spans="2:7">
      <c r="B24" s="29" t="s">
        <v>36</v>
      </c>
      <c r="C24" s="33">
        <v>1488.8827889102388</v>
      </c>
      <c r="D24" s="33">
        <v>1786.6593466922866</v>
      </c>
      <c r="E24" s="33">
        <v>1130</v>
      </c>
      <c r="F24" s="33">
        <v>1130</v>
      </c>
      <c r="G24" s="15">
        <v>1130</v>
      </c>
    </row>
    <row r="25" spans="2:7">
      <c r="B25" s="29" t="s">
        <v>35</v>
      </c>
      <c r="C25" s="32">
        <v>1375.5695855064507</v>
      </c>
      <c r="D25" s="32">
        <v>1650.6835026077408</v>
      </c>
      <c r="E25" s="32">
        <v>1044</v>
      </c>
      <c r="F25" s="32">
        <v>1044</v>
      </c>
      <c r="G25" s="13">
        <v>1044</v>
      </c>
    </row>
    <row r="26" spans="2:7">
      <c r="B26" s="29" t="s">
        <v>34</v>
      </c>
      <c r="C26" s="33">
        <v>0</v>
      </c>
      <c r="D26" s="33">
        <v>0</v>
      </c>
      <c r="E26" s="33">
        <v>0</v>
      </c>
      <c r="F26" s="33">
        <v>0</v>
      </c>
      <c r="G26" s="15">
        <v>0</v>
      </c>
    </row>
    <row r="27" spans="2:7">
      <c r="B27" s="29" t="s">
        <v>32</v>
      </c>
      <c r="C27" s="32">
        <v>0</v>
      </c>
      <c r="D27" s="32">
        <v>0</v>
      </c>
      <c r="E27" s="32">
        <v>0</v>
      </c>
      <c r="F27" s="32">
        <v>0</v>
      </c>
      <c r="G27" s="13">
        <v>0</v>
      </c>
    </row>
    <row r="28" spans="2:7">
      <c r="B28" s="29" t="s">
        <v>31</v>
      </c>
      <c r="C28" s="33">
        <v>0</v>
      </c>
      <c r="D28" s="33">
        <v>0</v>
      </c>
      <c r="E28" s="33">
        <v>0</v>
      </c>
      <c r="F28" s="33">
        <v>0</v>
      </c>
      <c r="G28" s="15">
        <v>0</v>
      </c>
    </row>
    <row r="29" spans="2:7">
      <c r="B29" s="29" t="s">
        <v>33</v>
      </c>
      <c r="C29" s="32">
        <v>0</v>
      </c>
      <c r="D29" s="32">
        <v>0</v>
      </c>
      <c r="E29" s="32">
        <v>0</v>
      </c>
      <c r="F29" s="32">
        <v>0</v>
      </c>
      <c r="G29" s="13">
        <v>0</v>
      </c>
    </row>
    <row r="30" spans="2:7">
      <c r="B30" s="29" t="s">
        <v>29</v>
      </c>
      <c r="C30" s="33">
        <v>0</v>
      </c>
      <c r="D30" s="33">
        <v>0</v>
      </c>
      <c r="E30" s="33">
        <v>0</v>
      </c>
      <c r="F30" s="33">
        <v>0</v>
      </c>
      <c r="G30" s="15">
        <v>0</v>
      </c>
    </row>
    <row r="31" spans="2:7">
      <c r="B31" s="29" t="s">
        <v>28</v>
      </c>
      <c r="C31" s="32">
        <v>14409.00000000048</v>
      </c>
      <c r="D31" s="32">
        <v>17291.000000001379</v>
      </c>
      <c r="E31" s="32">
        <v>10935.999999999642</v>
      </c>
      <c r="F31" s="32">
        <v>10935.999999999642</v>
      </c>
      <c r="G31" s="13">
        <v>10935.999999999642</v>
      </c>
    </row>
    <row r="32" spans="2:7">
      <c r="B32" s="29" t="s">
        <v>30</v>
      </c>
      <c r="C32" s="33">
        <v>3158.0000000001155</v>
      </c>
      <c r="D32" s="33">
        <v>3790.0000000001155</v>
      </c>
      <c r="E32" s="33">
        <v>2397.0000000000837</v>
      </c>
      <c r="F32" s="33">
        <v>2397.0000000000837</v>
      </c>
      <c r="G32" s="15">
        <v>2397.0000000000837</v>
      </c>
    </row>
    <row r="33" spans="2:7">
      <c r="B33" s="29" t="s">
        <v>27</v>
      </c>
      <c r="C33" s="32">
        <v>4786.000000000231</v>
      </c>
      <c r="D33" s="32">
        <v>5742.9999999999745</v>
      </c>
      <c r="E33" s="32">
        <v>3632.0000000000996</v>
      </c>
      <c r="F33" s="32">
        <v>3632.0000000000996</v>
      </c>
      <c r="G33" s="13">
        <v>3632.0000000000996</v>
      </c>
    </row>
    <row r="34" spans="2:7">
      <c r="B34" s="29" t="s">
        <v>26</v>
      </c>
      <c r="C34" s="33">
        <v>1278.0000000000241</v>
      </c>
      <c r="D34" s="33">
        <v>1534.0000000000241</v>
      </c>
      <c r="E34" s="33">
        <v>970.00000000001012</v>
      </c>
      <c r="F34" s="33">
        <v>970.00000000001012</v>
      </c>
      <c r="G34" s="15">
        <v>970.00000000001012</v>
      </c>
    </row>
    <row r="35" spans="2:7">
      <c r="B35" s="29" t="s">
        <v>25</v>
      </c>
      <c r="C35" s="32">
        <v>811.63875926434253</v>
      </c>
      <c r="D35" s="32">
        <v>973.96651111721098</v>
      </c>
      <c r="E35" s="32">
        <v>616</v>
      </c>
      <c r="F35" s="32">
        <v>616</v>
      </c>
      <c r="G35" s="13">
        <v>616</v>
      </c>
    </row>
    <row r="36" spans="2:7">
      <c r="B36" s="29" t="s">
        <v>24</v>
      </c>
      <c r="C36" s="33">
        <v>0</v>
      </c>
      <c r="D36" s="33">
        <v>0</v>
      </c>
      <c r="E36" s="33">
        <v>0</v>
      </c>
      <c r="F36" s="33">
        <v>0</v>
      </c>
      <c r="G36" s="15">
        <v>0</v>
      </c>
    </row>
    <row r="37" spans="2:7">
      <c r="B37" s="29" t="s">
        <v>23</v>
      </c>
      <c r="C37" s="32">
        <v>263.51907768322809</v>
      </c>
      <c r="D37" s="32">
        <v>316.2228932198737</v>
      </c>
      <c r="E37" s="32">
        <v>200</v>
      </c>
      <c r="F37" s="32">
        <v>200</v>
      </c>
      <c r="G37" s="13">
        <v>200</v>
      </c>
    </row>
    <row r="38" spans="2:7" ht="15.75" thickBot="1">
      <c r="B38" s="29" t="s">
        <v>22</v>
      </c>
      <c r="C38" s="33">
        <v>255.61350535273124</v>
      </c>
      <c r="D38" s="33">
        <v>306.73620642327745</v>
      </c>
      <c r="E38" s="33">
        <v>194</v>
      </c>
      <c r="F38" s="33">
        <v>194</v>
      </c>
      <c r="G38" s="15">
        <v>194</v>
      </c>
    </row>
    <row r="39" spans="2:7" ht="15.75" thickBot="1">
      <c r="B39" s="35" t="s">
        <v>300</v>
      </c>
      <c r="C39" s="36">
        <f>SUM(C5:C38)</f>
        <v>96243.455393905693</v>
      </c>
      <c r="D39" s="36">
        <f t="shared" ref="D39:G39" si="0">SUM(D5:D38)</f>
        <v>113942.94647268708</v>
      </c>
      <c r="E39" s="36">
        <f t="shared" si="0"/>
        <v>73912.99999999853</v>
      </c>
      <c r="F39" s="36">
        <f t="shared" si="0"/>
        <v>73912.99999999853</v>
      </c>
      <c r="G39" s="37">
        <f t="shared" si="0"/>
        <v>73912.99999999853</v>
      </c>
    </row>
    <row r="40" spans="2:7" s="115" customFormat="1" ht="15.75" thickBot="1">
      <c r="B40" s="35" t="s">
        <v>61</v>
      </c>
      <c r="C40" s="191">
        <f>C29+C18</f>
        <v>5331.00000000004</v>
      </c>
      <c r="D40" s="191">
        <f t="shared" ref="D40:G40" si="1">D29+D18</f>
        <v>6397.0000000001928</v>
      </c>
      <c r="E40" s="191">
        <f t="shared" si="1"/>
        <v>4045.9999999998608</v>
      </c>
      <c r="F40" s="191">
        <f t="shared" si="1"/>
        <v>4045.9999999998608</v>
      </c>
      <c r="G40" s="192">
        <f t="shared" si="1"/>
        <v>4045.9999999998608</v>
      </c>
    </row>
  </sheetData>
  <mergeCells count="1">
    <mergeCell ref="C2:G2"/>
  </mergeCells>
  <hyperlinks>
    <hyperlink ref="O1" location="ReadMe!A1" display="go back to ReadMe"/>
  </hyperlinks>
  <printOptions horizontalCentered="1"/>
  <pageMargins left="0.23622047244094491" right="0.23622047244094491" top="0.74803149606299213" bottom="0.74803149606299213" header="0.31496062992125984" footer="0.31496062992125984"/>
  <pageSetup paperSize="9" scale="77" orientation="landscape" r:id="rId1"/>
  <headerFooter>
    <oddHeader>&amp;C&amp;A</oddHeader>
    <oddFooter>&amp;C&amp;Z&amp;F</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
  <sheetViews>
    <sheetView workbookViewId="0">
      <selection activeCell="G33" sqref="G33"/>
    </sheetView>
  </sheetViews>
  <sheetFormatPr baseColWidth="10" defaultColWidth="9.140625" defaultRowHeight="15"/>
  <cols>
    <col min="1" max="1" width="2.7109375" customWidth="1"/>
    <col min="2" max="2" width="9.140625" style="1"/>
  </cols>
  <sheetData>
    <row r="1" spans="1:16" ht="19.5" thickBot="1">
      <c r="A1" s="117" t="s">
        <v>301</v>
      </c>
      <c r="G1" s="118" t="s">
        <v>72</v>
      </c>
      <c r="O1" s="142" t="s">
        <v>370</v>
      </c>
    </row>
    <row r="2" spans="1:16" s="2" customFormat="1" ht="15.75" customHeight="1" thickBot="1">
      <c r="B2" s="30" t="s">
        <v>59</v>
      </c>
      <c r="C2" s="205">
        <v>2020</v>
      </c>
      <c r="D2" s="206"/>
      <c r="E2" s="206"/>
      <c r="F2" s="206"/>
      <c r="G2" s="206"/>
      <c r="H2" s="206"/>
      <c r="I2" s="206"/>
      <c r="J2" s="206"/>
      <c r="K2" s="206"/>
      <c r="L2" s="206"/>
      <c r="M2" s="206"/>
      <c r="N2" s="206"/>
      <c r="O2" s="206"/>
      <c r="P2" s="207"/>
    </row>
    <row r="3" spans="1:16" s="50" customFormat="1" ht="23.25" thickBot="1">
      <c r="B3" s="23" t="s">
        <v>149</v>
      </c>
      <c r="C3" s="47" t="s">
        <v>150</v>
      </c>
      <c r="D3" s="47" t="s">
        <v>151</v>
      </c>
      <c r="E3" s="47" t="s">
        <v>152</v>
      </c>
      <c r="F3" s="47" t="s">
        <v>18</v>
      </c>
      <c r="G3" s="47" t="s">
        <v>153</v>
      </c>
      <c r="H3" s="47" t="s">
        <v>16</v>
      </c>
      <c r="I3" s="47" t="s">
        <v>154</v>
      </c>
      <c r="J3" s="47" t="s">
        <v>155</v>
      </c>
      <c r="K3" s="47" t="s">
        <v>156</v>
      </c>
      <c r="L3" s="47" t="s">
        <v>15</v>
      </c>
      <c r="M3" s="48" t="s">
        <v>14</v>
      </c>
      <c r="N3" s="49" t="s">
        <v>157</v>
      </c>
      <c r="O3" s="48" t="s">
        <v>158</v>
      </c>
      <c r="P3" s="48" t="s">
        <v>185</v>
      </c>
    </row>
    <row r="4" spans="1:16" ht="15.75" thickBot="1">
      <c r="A4" s="115"/>
      <c r="B4" s="24" t="s">
        <v>57</v>
      </c>
      <c r="C4" s="18" t="s">
        <v>6</v>
      </c>
      <c r="D4" s="18" t="s">
        <v>6</v>
      </c>
      <c r="E4" s="18" t="s">
        <v>6</v>
      </c>
      <c r="F4" s="18" t="s">
        <v>6</v>
      </c>
      <c r="G4" s="18" t="s">
        <v>6</v>
      </c>
      <c r="H4" s="18" t="s">
        <v>6</v>
      </c>
      <c r="I4" s="18" t="s">
        <v>6</v>
      </c>
      <c r="J4" s="18" t="s">
        <v>6</v>
      </c>
      <c r="K4" s="18" t="s">
        <v>6</v>
      </c>
      <c r="L4" s="18" t="s">
        <v>6</v>
      </c>
      <c r="M4" s="17" t="s">
        <v>6</v>
      </c>
      <c r="N4" s="51" t="s">
        <v>6</v>
      </c>
      <c r="O4" s="17" t="s">
        <v>6</v>
      </c>
      <c r="P4" s="17" t="s">
        <v>6</v>
      </c>
    </row>
    <row r="5" spans="1:16" s="115" customFormat="1">
      <c r="B5" s="25" t="s">
        <v>56</v>
      </c>
      <c r="C5" s="4">
        <v>0</v>
      </c>
      <c r="D5" s="4">
        <v>67</v>
      </c>
      <c r="E5" s="4">
        <v>0</v>
      </c>
      <c r="F5" s="4">
        <v>3302</v>
      </c>
      <c r="G5" s="4">
        <v>0</v>
      </c>
      <c r="H5" s="4">
        <v>0</v>
      </c>
      <c r="I5" s="4">
        <v>0</v>
      </c>
      <c r="J5" s="4">
        <v>0</v>
      </c>
      <c r="K5" s="4">
        <v>0</v>
      </c>
      <c r="L5" s="4">
        <v>0</v>
      </c>
      <c r="M5" s="13">
        <v>0</v>
      </c>
      <c r="N5" s="53">
        <f t="shared" ref="N5" si="0">C5+K5</f>
        <v>0</v>
      </c>
      <c r="O5" s="13">
        <f t="shared" ref="O5" si="1">D5+E5+G5+I5+J5</f>
        <v>67</v>
      </c>
      <c r="P5" s="13">
        <f>SUM(C5:M5)</f>
        <v>3369</v>
      </c>
    </row>
    <row r="6" spans="1:16">
      <c r="A6" s="115"/>
      <c r="B6" s="25" t="s">
        <v>54</v>
      </c>
      <c r="C6" s="16">
        <v>0</v>
      </c>
      <c r="D6" s="16">
        <v>140</v>
      </c>
      <c r="E6" s="16">
        <v>2416</v>
      </c>
      <c r="F6" s="16">
        <v>41584</v>
      </c>
      <c r="G6" s="16">
        <v>0</v>
      </c>
      <c r="H6" s="16">
        <v>0</v>
      </c>
      <c r="I6" s="16">
        <v>0</v>
      </c>
      <c r="J6" s="16">
        <v>4158</v>
      </c>
      <c r="K6" s="16">
        <v>3494</v>
      </c>
      <c r="L6" s="16">
        <v>2592</v>
      </c>
      <c r="M6" s="15">
        <v>6812</v>
      </c>
      <c r="N6" s="52">
        <f t="shared" ref="N6:N38" si="2">C6+K6</f>
        <v>3494</v>
      </c>
      <c r="O6" s="15">
        <f t="shared" ref="O6:O38" si="3">D6+E6+G6+I6+J6</f>
        <v>6714</v>
      </c>
      <c r="P6" s="15">
        <f>SUM(C6:M6)</f>
        <v>61196</v>
      </c>
    </row>
    <row r="7" spans="1:16">
      <c r="A7" s="115"/>
      <c r="B7" s="25" t="s">
        <v>53</v>
      </c>
      <c r="C7" s="4">
        <v>0</v>
      </c>
      <c r="D7" s="4">
        <v>0</v>
      </c>
      <c r="E7" s="4">
        <v>0</v>
      </c>
      <c r="F7" s="4">
        <v>4844</v>
      </c>
      <c r="G7" s="4">
        <v>15590</v>
      </c>
      <c r="H7" s="4">
        <v>0</v>
      </c>
      <c r="I7" s="4">
        <v>0</v>
      </c>
      <c r="J7" s="4">
        <v>0</v>
      </c>
      <c r="K7" s="4">
        <v>0</v>
      </c>
      <c r="L7" s="4">
        <v>0</v>
      </c>
      <c r="M7" s="13">
        <v>550</v>
      </c>
      <c r="N7" s="53">
        <f t="shared" si="2"/>
        <v>0</v>
      </c>
      <c r="O7" s="13">
        <f t="shared" si="3"/>
        <v>15590</v>
      </c>
      <c r="P7" s="13">
        <f t="shared" ref="P7:P38" si="4">SUM(C7:M7)</f>
        <v>20984</v>
      </c>
    </row>
    <row r="8" spans="1:16">
      <c r="A8" s="115"/>
      <c r="B8" s="25" t="s">
        <v>52</v>
      </c>
      <c r="C8" s="16">
        <v>0</v>
      </c>
      <c r="D8" s="16">
        <v>57</v>
      </c>
      <c r="E8" s="16">
        <v>0</v>
      </c>
      <c r="F8" s="16">
        <v>434</v>
      </c>
      <c r="G8" s="16">
        <v>0</v>
      </c>
      <c r="H8" s="16">
        <v>35471</v>
      </c>
      <c r="I8" s="16">
        <v>0</v>
      </c>
      <c r="J8" s="16">
        <v>18605</v>
      </c>
      <c r="K8" s="16">
        <v>10336</v>
      </c>
      <c r="L8" s="16">
        <v>4518</v>
      </c>
      <c r="M8" s="15">
        <v>13347</v>
      </c>
      <c r="N8" s="52">
        <f t="shared" si="2"/>
        <v>10336</v>
      </c>
      <c r="O8" s="15">
        <f t="shared" si="3"/>
        <v>18662</v>
      </c>
      <c r="P8" s="15">
        <f t="shared" si="4"/>
        <v>82768</v>
      </c>
    </row>
    <row r="9" spans="1:16">
      <c r="A9" s="115"/>
      <c r="B9" s="25" t="s">
        <v>51</v>
      </c>
      <c r="C9" s="4">
        <v>0</v>
      </c>
      <c r="D9" s="4">
        <v>0</v>
      </c>
      <c r="E9" s="4">
        <v>1539</v>
      </c>
      <c r="F9" s="4">
        <v>2498</v>
      </c>
      <c r="G9" s="4">
        <v>29164</v>
      </c>
      <c r="H9" s="4">
        <v>13734</v>
      </c>
      <c r="I9" s="4">
        <v>0</v>
      </c>
      <c r="J9" s="4">
        <v>0</v>
      </c>
      <c r="K9" s="4">
        <v>0</v>
      </c>
      <c r="L9" s="4">
        <v>1723</v>
      </c>
      <c r="M9" s="13">
        <v>1438</v>
      </c>
      <c r="N9" s="53">
        <f t="shared" si="2"/>
        <v>0</v>
      </c>
      <c r="O9" s="13">
        <f t="shared" si="3"/>
        <v>30703</v>
      </c>
      <c r="P9" s="13">
        <f t="shared" si="4"/>
        <v>50096</v>
      </c>
    </row>
    <row r="10" spans="1:16">
      <c r="A10" s="115"/>
      <c r="B10" s="25" t="s">
        <v>50</v>
      </c>
      <c r="C10" s="16">
        <v>0</v>
      </c>
      <c r="D10" s="16">
        <v>0</v>
      </c>
      <c r="E10" s="16">
        <v>0</v>
      </c>
      <c r="F10" s="16">
        <v>42532</v>
      </c>
      <c r="G10" s="16">
        <v>0</v>
      </c>
      <c r="H10" s="16">
        <v>20151</v>
      </c>
      <c r="I10" s="16">
        <v>0</v>
      </c>
      <c r="J10" s="16">
        <v>1957</v>
      </c>
      <c r="K10" s="16">
        <v>1406</v>
      </c>
      <c r="L10" s="16">
        <v>2339</v>
      </c>
      <c r="M10" s="15">
        <v>198</v>
      </c>
      <c r="N10" s="52">
        <f t="shared" si="2"/>
        <v>1406</v>
      </c>
      <c r="O10" s="15">
        <f t="shared" si="3"/>
        <v>1957</v>
      </c>
      <c r="P10" s="15">
        <f t="shared" si="4"/>
        <v>68583</v>
      </c>
    </row>
    <row r="11" spans="1:16">
      <c r="A11" s="115"/>
      <c r="B11" s="25" t="s">
        <v>49</v>
      </c>
      <c r="C11" s="4">
        <v>0</v>
      </c>
      <c r="D11" s="4">
        <v>393</v>
      </c>
      <c r="E11" s="4">
        <v>2569</v>
      </c>
      <c r="F11" s="4">
        <v>3090</v>
      </c>
      <c r="G11" s="4">
        <v>46348</v>
      </c>
      <c r="H11" s="4">
        <v>28124</v>
      </c>
      <c r="I11" s="4">
        <v>0</v>
      </c>
      <c r="J11" s="4">
        <v>2278</v>
      </c>
      <c r="K11" s="4">
        <v>5134</v>
      </c>
      <c r="L11" s="4">
        <v>3025</v>
      </c>
      <c r="M11" s="13">
        <v>967</v>
      </c>
      <c r="N11" s="53">
        <f t="shared" si="2"/>
        <v>5134</v>
      </c>
      <c r="O11" s="13">
        <f t="shared" si="3"/>
        <v>51588</v>
      </c>
      <c r="P11" s="13">
        <f t="shared" si="4"/>
        <v>91928</v>
      </c>
    </row>
    <row r="12" spans="1:16">
      <c r="A12" s="115"/>
      <c r="B12" s="25" t="s">
        <v>48</v>
      </c>
      <c r="C12" s="16">
        <v>0</v>
      </c>
      <c r="D12" s="16">
        <v>15466</v>
      </c>
      <c r="E12" s="16">
        <v>115563</v>
      </c>
      <c r="F12" s="16">
        <v>16627</v>
      </c>
      <c r="G12" s="16">
        <v>154248</v>
      </c>
      <c r="H12" s="16">
        <v>56549</v>
      </c>
      <c r="I12" s="16">
        <v>1338</v>
      </c>
      <c r="J12" s="16">
        <v>26650</v>
      </c>
      <c r="K12" s="16">
        <v>42693</v>
      </c>
      <c r="L12" s="16">
        <v>54282</v>
      </c>
      <c r="M12" s="15">
        <v>110431</v>
      </c>
      <c r="N12" s="52">
        <f t="shared" si="2"/>
        <v>42693</v>
      </c>
      <c r="O12" s="15">
        <f t="shared" si="3"/>
        <v>313265</v>
      </c>
      <c r="P12" s="15">
        <f t="shared" si="4"/>
        <v>593847</v>
      </c>
    </row>
    <row r="13" spans="1:16">
      <c r="A13" s="115"/>
      <c r="B13" s="25" t="s">
        <v>47</v>
      </c>
      <c r="C13" s="4">
        <v>5467</v>
      </c>
      <c r="D13" s="4">
        <v>4948</v>
      </c>
      <c r="E13" s="4">
        <v>7714</v>
      </c>
      <c r="F13" s="4">
        <v>27</v>
      </c>
      <c r="G13" s="4">
        <v>0</v>
      </c>
      <c r="H13" s="4">
        <v>0</v>
      </c>
      <c r="I13" s="4">
        <v>0</v>
      </c>
      <c r="J13" s="4">
        <v>0</v>
      </c>
      <c r="K13" s="4">
        <v>1589</v>
      </c>
      <c r="L13" s="4">
        <v>833</v>
      </c>
      <c r="M13" s="13">
        <v>17013</v>
      </c>
      <c r="N13" s="53">
        <f t="shared" si="2"/>
        <v>7056</v>
      </c>
      <c r="O13" s="13">
        <f t="shared" si="3"/>
        <v>12662</v>
      </c>
      <c r="P13" s="13">
        <f t="shared" si="4"/>
        <v>37591</v>
      </c>
    </row>
    <row r="14" spans="1:16">
      <c r="A14" s="115"/>
      <c r="B14" s="25" t="s">
        <v>46</v>
      </c>
      <c r="C14" s="16">
        <v>1716</v>
      </c>
      <c r="D14" s="16">
        <v>0</v>
      </c>
      <c r="E14" s="16">
        <v>0</v>
      </c>
      <c r="F14" s="16">
        <v>70</v>
      </c>
      <c r="G14" s="16">
        <v>0</v>
      </c>
      <c r="H14" s="16">
        <v>0</v>
      </c>
      <c r="I14" s="16">
        <v>2495</v>
      </c>
      <c r="J14" s="16">
        <v>460</v>
      </c>
      <c r="K14" s="16">
        <v>558</v>
      </c>
      <c r="L14" s="16">
        <v>0</v>
      </c>
      <c r="M14" s="15">
        <v>805</v>
      </c>
      <c r="N14" s="52">
        <f t="shared" si="2"/>
        <v>2274</v>
      </c>
      <c r="O14" s="15">
        <f t="shared" si="3"/>
        <v>2955</v>
      </c>
      <c r="P14" s="15">
        <f t="shared" si="4"/>
        <v>6104</v>
      </c>
    </row>
    <row r="15" spans="1:16">
      <c r="A15" s="115"/>
      <c r="B15" s="25" t="s">
        <v>45</v>
      </c>
      <c r="C15" s="4">
        <v>0</v>
      </c>
      <c r="D15" s="4">
        <v>16071</v>
      </c>
      <c r="E15" s="4">
        <v>54448</v>
      </c>
      <c r="F15" s="4">
        <v>32391</v>
      </c>
      <c r="G15" s="4">
        <v>0</v>
      </c>
      <c r="H15" s="4">
        <v>53185</v>
      </c>
      <c r="I15" s="4">
        <v>0</v>
      </c>
      <c r="J15" s="4">
        <v>33556</v>
      </c>
      <c r="K15" s="4">
        <v>6556</v>
      </c>
      <c r="L15" s="4">
        <v>18912</v>
      </c>
      <c r="M15" s="13">
        <v>60291</v>
      </c>
      <c r="N15" s="53">
        <f t="shared" si="2"/>
        <v>6556</v>
      </c>
      <c r="O15" s="13">
        <f t="shared" si="3"/>
        <v>104075</v>
      </c>
      <c r="P15" s="13">
        <f t="shared" si="4"/>
        <v>275410</v>
      </c>
    </row>
    <row r="16" spans="1:16">
      <c r="A16" s="115"/>
      <c r="B16" s="25" t="s">
        <v>44</v>
      </c>
      <c r="C16" s="16">
        <v>3682</v>
      </c>
      <c r="D16" s="16">
        <v>0</v>
      </c>
      <c r="E16" s="16">
        <v>1944</v>
      </c>
      <c r="F16" s="16">
        <v>13875</v>
      </c>
      <c r="G16" s="16">
        <v>0</v>
      </c>
      <c r="H16" s="16">
        <v>32555</v>
      </c>
      <c r="I16" s="16">
        <v>27</v>
      </c>
      <c r="J16" s="16">
        <v>10752</v>
      </c>
      <c r="K16" s="16">
        <v>10752</v>
      </c>
      <c r="L16" s="16">
        <v>78</v>
      </c>
      <c r="M16" s="15">
        <v>5451</v>
      </c>
      <c r="N16" s="52">
        <f t="shared" si="2"/>
        <v>14434</v>
      </c>
      <c r="O16" s="15">
        <f t="shared" si="3"/>
        <v>12723</v>
      </c>
      <c r="P16" s="15">
        <f t="shared" si="4"/>
        <v>79116</v>
      </c>
    </row>
    <row r="17" spans="1:21">
      <c r="A17" s="115"/>
      <c r="B17" s="25" t="s">
        <v>42</v>
      </c>
      <c r="C17" s="4">
        <v>0</v>
      </c>
      <c r="D17" s="4">
        <v>81</v>
      </c>
      <c r="E17" s="4">
        <v>15268</v>
      </c>
      <c r="F17" s="4">
        <v>58560</v>
      </c>
      <c r="G17" s="4">
        <v>0</v>
      </c>
      <c r="H17" s="4">
        <v>440555</v>
      </c>
      <c r="I17" s="4">
        <v>0</v>
      </c>
      <c r="J17" s="4">
        <v>12826</v>
      </c>
      <c r="K17" s="4">
        <v>6002</v>
      </c>
      <c r="L17" s="4">
        <v>10648</v>
      </c>
      <c r="M17" s="13">
        <v>29847</v>
      </c>
      <c r="N17" s="53">
        <f t="shared" si="2"/>
        <v>6002</v>
      </c>
      <c r="O17" s="13">
        <f t="shared" si="3"/>
        <v>28175</v>
      </c>
      <c r="P17" s="13">
        <f t="shared" si="4"/>
        <v>573787</v>
      </c>
    </row>
    <row r="18" spans="1:21">
      <c r="A18" s="115"/>
      <c r="B18" s="25" t="s">
        <v>43</v>
      </c>
      <c r="C18" s="16">
        <v>0</v>
      </c>
      <c r="D18" s="16">
        <v>29693</v>
      </c>
      <c r="E18" s="16">
        <v>43716</v>
      </c>
      <c r="F18" s="16">
        <v>12582</v>
      </c>
      <c r="G18" s="16">
        <v>0</v>
      </c>
      <c r="H18" s="16">
        <v>63213</v>
      </c>
      <c r="I18" s="16">
        <v>0</v>
      </c>
      <c r="J18" s="16">
        <v>9286</v>
      </c>
      <c r="K18" s="16">
        <v>29187</v>
      </c>
      <c r="L18" s="16">
        <v>7343</v>
      </c>
      <c r="M18" s="15">
        <v>79084</v>
      </c>
      <c r="N18" s="52">
        <f t="shared" si="2"/>
        <v>29187</v>
      </c>
      <c r="O18" s="15">
        <f t="shared" si="3"/>
        <v>82695</v>
      </c>
      <c r="P18" s="15">
        <f t="shared" si="4"/>
        <v>274104</v>
      </c>
    </row>
    <row r="19" spans="1:21">
      <c r="A19" s="115"/>
      <c r="B19" s="25" t="s">
        <v>41</v>
      </c>
      <c r="C19" s="4">
        <v>0</v>
      </c>
      <c r="D19" s="4">
        <v>2950</v>
      </c>
      <c r="E19" s="4">
        <v>0</v>
      </c>
      <c r="F19" s="4">
        <v>5966</v>
      </c>
      <c r="G19" s="4">
        <v>20833</v>
      </c>
      <c r="H19" s="4">
        <v>0</v>
      </c>
      <c r="I19" s="4">
        <v>0</v>
      </c>
      <c r="J19" s="4">
        <v>0</v>
      </c>
      <c r="K19" s="4">
        <v>1179</v>
      </c>
      <c r="L19" s="4">
        <v>6426</v>
      </c>
      <c r="M19" s="13">
        <v>7058</v>
      </c>
      <c r="N19" s="53">
        <f t="shared" si="2"/>
        <v>1179</v>
      </c>
      <c r="O19" s="13">
        <f t="shared" si="3"/>
        <v>23783</v>
      </c>
      <c r="P19" s="13">
        <f t="shared" si="4"/>
        <v>44412</v>
      </c>
    </row>
    <row r="20" spans="1:21">
      <c r="A20" s="115"/>
      <c r="B20" s="25" t="s">
        <v>40</v>
      </c>
      <c r="C20" s="16">
        <v>0</v>
      </c>
      <c r="D20" s="16">
        <v>206</v>
      </c>
      <c r="E20" s="16">
        <v>3438</v>
      </c>
      <c r="F20" s="16">
        <v>4996</v>
      </c>
      <c r="G20" s="16">
        <v>0</v>
      </c>
      <c r="H20" s="16">
        <v>0</v>
      </c>
      <c r="I20" s="16">
        <v>0</v>
      </c>
      <c r="J20" s="16">
        <v>874</v>
      </c>
      <c r="K20" s="16">
        <v>612</v>
      </c>
      <c r="L20" s="16">
        <v>0</v>
      </c>
      <c r="M20" s="15">
        <v>1123</v>
      </c>
      <c r="N20" s="52">
        <f t="shared" si="2"/>
        <v>612</v>
      </c>
      <c r="O20" s="15">
        <f t="shared" si="3"/>
        <v>4518</v>
      </c>
      <c r="P20" s="15">
        <f t="shared" si="4"/>
        <v>11249</v>
      </c>
    </row>
    <row r="21" spans="1:21">
      <c r="A21" s="115"/>
      <c r="B21" s="25" t="s">
        <v>39</v>
      </c>
      <c r="C21" s="4">
        <v>1423</v>
      </c>
      <c r="D21" s="4">
        <v>932</v>
      </c>
      <c r="E21" s="4">
        <v>0</v>
      </c>
      <c r="F21" s="4">
        <v>248</v>
      </c>
      <c r="G21" s="4">
        <v>6081</v>
      </c>
      <c r="H21" s="4">
        <v>13322</v>
      </c>
      <c r="I21" s="4">
        <v>0</v>
      </c>
      <c r="J21" s="4">
        <v>3835</v>
      </c>
      <c r="K21" s="4">
        <v>2256</v>
      </c>
      <c r="L21" s="4">
        <v>79</v>
      </c>
      <c r="M21" s="13">
        <v>1616</v>
      </c>
      <c r="N21" s="53">
        <f t="shared" si="2"/>
        <v>3679</v>
      </c>
      <c r="O21" s="13">
        <f t="shared" si="3"/>
        <v>10848</v>
      </c>
      <c r="P21" s="13">
        <f t="shared" si="4"/>
        <v>29792</v>
      </c>
    </row>
    <row r="22" spans="1:21">
      <c r="A22" s="115"/>
      <c r="B22" s="25" t="s">
        <v>38</v>
      </c>
      <c r="C22" s="16">
        <v>0</v>
      </c>
      <c r="D22" s="16">
        <v>9301</v>
      </c>
      <c r="E22" s="16">
        <v>5142</v>
      </c>
      <c r="F22" s="16">
        <v>705</v>
      </c>
      <c r="G22" s="16">
        <v>0</v>
      </c>
      <c r="H22" s="16">
        <v>0</v>
      </c>
      <c r="I22" s="16">
        <v>0</v>
      </c>
      <c r="J22" s="16">
        <v>717</v>
      </c>
      <c r="K22" s="16">
        <v>1642</v>
      </c>
      <c r="L22" s="16">
        <v>10</v>
      </c>
      <c r="M22" s="15">
        <v>10416</v>
      </c>
      <c r="N22" s="52">
        <f t="shared" si="2"/>
        <v>1642</v>
      </c>
      <c r="O22" s="15">
        <f t="shared" si="3"/>
        <v>15160</v>
      </c>
      <c r="P22" s="15">
        <f t="shared" si="4"/>
        <v>27933</v>
      </c>
    </row>
    <row r="23" spans="1:21">
      <c r="A23" s="115"/>
      <c r="B23" s="25" t="s">
        <v>37</v>
      </c>
      <c r="C23" s="4">
        <v>0</v>
      </c>
      <c r="D23" s="4">
        <v>52015</v>
      </c>
      <c r="E23" s="4">
        <v>33935</v>
      </c>
      <c r="F23" s="4">
        <v>46477</v>
      </c>
      <c r="G23" s="4">
        <v>0</v>
      </c>
      <c r="H23" s="4">
        <v>0</v>
      </c>
      <c r="I23" s="4">
        <v>301</v>
      </c>
      <c r="J23" s="4">
        <v>35319</v>
      </c>
      <c r="K23" s="4">
        <v>30803</v>
      </c>
      <c r="L23" s="4">
        <v>34997</v>
      </c>
      <c r="M23" s="13">
        <v>26689</v>
      </c>
      <c r="N23" s="53">
        <f t="shared" si="2"/>
        <v>30803</v>
      </c>
      <c r="O23" s="13">
        <f t="shared" si="3"/>
        <v>121570</v>
      </c>
      <c r="P23" s="13">
        <f t="shared" si="4"/>
        <v>260536</v>
      </c>
    </row>
    <row r="24" spans="1:21">
      <c r="A24" s="115"/>
      <c r="B24" s="25" t="s">
        <v>36</v>
      </c>
      <c r="C24" s="16">
        <v>0</v>
      </c>
      <c r="D24" s="16">
        <v>327</v>
      </c>
      <c r="E24" s="16">
        <v>0</v>
      </c>
      <c r="F24" s="16">
        <v>523</v>
      </c>
      <c r="G24" s="16">
        <v>0</v>
      </c>
      <c r="H24" s="16">
        <v>0</v>
      </c>
      <c r="I24" s="16">
        <v>0</v>
      </c>
      <c r="J24" s="16">
        <v>547</v>
      </c>
      <c r="K24" s="16">
        <v>1082</v>
      </c>
      <c r="L24" s="16">
        <v>68</v>
      </c>
      <c r="M24" s="15">
        <v>921</v>
      </c>
      <c r="N24" s="52">
        <f t="shared" si="2"/>
        <v>1082</v>
      </c>
      <c r="O24" s="15">
        <f t="shared" si="3"/>
        <v>874</v>
      </c>
      <c r="P24" s="15">
        <f t="shared" si="4"/>
        <v>3468</v>
      </c>
      <c r="Q24" s="115"/>
      <c r="R24" s="115"/>
      <c r="S24" s="115"/>
      <c r="T24" s="115"/>
      <c r="U24" s="115"/>
    </row>
    <row r="25" spans="1:21">
      <c r="A25" s="115"/>
      <c r="B25" s="25" t="s">
        <v>35</v>
      </c>
      <c r="C25" s="4">
        <v>0</v>
      </c>
      <c r="D25" s="4">
        <v>0</v>
      </c>
      <c r="E25" s="4">
        <v>0</v>
      </c>
      <c r="F25" s="4">
        <v>131</v>
      </c>
      <c r="G25" s="4">
        <v>0</v>
      </c>
      <c r="H25" s="4">
        <v>0</v>
      </c>
      <c r="I25" s="4">
        <v>0</v>
      </c>
      <c r="J25" s="4">
        <v>381</v>
      </c>
      <c r="K25" s="4">
        <v>68</v>
      </c>
      <c r="L25" s="4">
        <v>131</v>
      </c>
      <c r="M25" s="13">
        <v>129</v>
      </c>
      <c r="N25" s="53">
        <f t="shared" si="2"/>
        <v>68</v>
      </c>
      <c r="O25" s="13">
        <f t="shared" si="3"/>
        <v>381</v>
      </c>
      <c r="P25" s="13">
        <f t="shared" si="4"/>
        <v>840</v>
      </c>
      <c r="Q25" s="115"/>
      <c r="R25" s="115"/>
      <c r="S25" s="115"/>
      <c r="T25" s="115"/>
      <c r="U25" s="115"/>
    </row>
    <row r="26" spans="1:21">
      <c r="A26" s="115"/>
      <c r="B26" s="25" t="s">
        <v>34</v>
      </c>
      <c r="C26" s="16">
        <v>0</v>
      </c>
      <c r="D26" s="16">
        <v>2468</v>
      </c>
      <c r="E26" s="16">
        <v>0</v>
      </c>
      <c r="F26" s="16">
        <v>2956</v>
      </c>
      <c r="G26" s="16">
        <v>0</v>
      </c>
      <c r="H26" s="16">
        <v>0</v>
      </c>
      <c r="I26" s="16">
        <v>0</v>
      </c>
      <c r="J26" s="16">
        <v>755</v>
      </c>
      <c r="K26" s="16">
        <v>1125</v>
      </c>
      <c r="L26" s="16">
        <v>56</v>
      </c>
      <c r="M26" s="15">
        <v>686</v>
      </c>
      <c r="N26" s="52">
        <f t="shared" si="2"/>
        <v>1125</v>
      </c>
      <c r="O26" s="15">
        <f t="shared" si="3"/>
        <v>3223</v>
      </c>
      <c r="P26" s="15">
        <f t="shared" si="4"/>
        <v>8046</v>
      </c>
      <c r="Q26" s="115"/>
      <c r="R26" s="115"/>
      <c r="S26" s="115"/>
      <c r="T26" s="115"/>
      <c r="U26" s="115"/>
    </row>
    <row r="27" spans="1:21">
      <c r="A27" s="115"/>
      <c r="B27" s="25" t="s">
        <v>32</v>
      </c>
      <c r="C27" s="4">
        <v>0</v>
      </c>
      <c r="D27" s="4">
        <v>0</v>
      </c>
      <c r="E27" s="4">
        <v>0</v>
      </c>
      <c r="F27" s="4">
        <v>1880</v>
      </c>
      <c r="G27" s="4">
        <v>1475</v>
      </c>
      <c r="H27" s="4">
        <v>0</v>
      </c>
      <c r="I27" s="4">
        <v>0</v>
      </c>
      <c r="J27" s="4">
        <v>0</v>
      </c>
      <c r="K27" s="4">
        <v>0</v>
      </c>
      <c r="L27" s="4">
        <v>0</v>
      </c>
      <c r="M27" s="13">
        <v>188</v>
      </c>
      <c r="N27" s="53">
        <f t="shared" si="2"/>
        <v>0</v>
      </c>
      <c r="O27" s="13">
        <f t="shared" si="3"/>
        <v>1475</v>
      </c>
      <c r="P27" s="13">
        <f t="shared" si="4"/>
        <v>3543</v>
      </c>
      <c r="Q27" s="115"/>
      <c r="R27" s="115"/>
      <c r="S27" s="115"/>
      <c r="T27" s="115"/>
      <c r="U27" s="115"/>
    </row>
    <row r="28" spans="1:21">
      <c r="A28" s="115"/>
      <c r="B28" s="25" t="s">
        <v>31</v>
      </c>
      <c r="C28" s="16">
        <v>0</v>
      </c>
      <c r="D28" s="16">
        <v>0</v>
      </c>
      <c r="E28" s="16">
        <v>1608</v>
      </c>
      <c r="F28" s="16">
        <v>1421</v>
      </c>
      <c r="G28" s="16">
        <v>2953</v>
      </c>
      <c r="H28" s="16">
        <v>0</v>
      </c>
      <c r="I28" s="16">
        <v>0</v>
      </c>
      <c r="J28" s="16">
        <v>0</v>
      </c>
      <c r="K28" s="16">
        <v>131</v>
      </c>
      <c r="L28" s="16">
        <v>44</v>
      </c>
      <c r="M28" s="15">
        <v>163</v>
      </c>
      <c r="N28" s="52">
        <f t="shared" si="2"/>
        <v>131</v>
      </c>
      <c r="O28" s="15">
        <f t="shared" si="3"/>
        <v>4561</v>
      </c>
      <c r="P28" s="15">
        <f t="shared" si="4"/>
        <v>6320</v>
      </c>
      <c r="Q28" s="115"/>
      <c r="R28" s="115"/>
      <c r="S28" s="115"/>
      <c r="T28" s="115"/>
      <c r="U28" s="115"/>
    </row>
    <row r="29" spans="1:21">
      <c r="A29" s="115"/>
      <c r="B29" s="25" t="s">
        <v>33</v>
      </c>
      <c r="C29" s="4">
        <v>0</v>
      </c>
      <c r="D29" s="4">
        <v>1174</v>
      </c>
      <c r="E29" s="4">
        <v>1131</v>
      </c>
      <c r="F29" s="4">
        <v>0</v>
      </c>
      <c r="G29" s="4">
        <v>0</v>
      </c>
      <c r="H29" s="4">
        <v>0</v>
      </c>
      <c r="I29" s="4">
        <v>0</v>
      </c>
      <c r="J29" s="4">
        <v>102</v>
      </c>
      <c r="K29" s="4">
        <v>707</v>
      </c>
      <c r="L29" s="4">
        <v>141</v>
      </c>
      <c r="M29" s="13">
        <v>3181</v>
      </c>
      <c r="N29" s="53">
        <f t="shared" si="2"/>
        <v>707</v>
      </c>
      <c r="O29" s="13">
        <f t="shared" si="3"/>
        <v>2407</v>
      </c>
      <c r="P29" s="13">
        <f t="shared" si="4"/>
        <v>6436</v>
      </c>
      <c r="Q29" s="115"/>
      <c r="R29" s="115"/>
      <c r="S29" s="115"/>
      <c r="T29" s="115"/>
      <c r="U29" s="115"/>
    </row>
    <row r="30" spans="1:21">
      <c r="A30" s="115"/>
      <c r="B30" s="25" t="s">
        <v>29</v>
      </c>
      <c r="C30" s="16">
        <v>30255</v>
      </c>
      <c r="D30" s="16">
        <v>7643</v>
      </c>
      <c r="E30" s="16">
        <v>0</v>
      </c>
      <c r="F30" s="16">
        <v>105</v>
      </c>
      <c r="G30" s="16">
        <v>0</v>
      </c>
      <c r="H30" s="16">
        <v>3413</v>
      </c>
      <c r="I30" s="16">
        <v>0</v>
      </c>
      <c r="J30" s="16">
        <v>24982</v>
      </c>
      <c r="K30" s="16">
        <v>2900</v>
      </c>
      <c r="L30" s="16">
        <v>5521</v>
      </c>
      <c r="M30" s="15">
        <v>13755</v>
      </c>
      <c r="N30" s="52">
        <f t="shared" si="2"/>
        <v>33155</v>
      </c>
      <c r="O30" s="15">
        <f t="shared" si="3"/>
        <v>32625</v>
      </c>
      <c r="P30" s="15">
        <f t="shared" si="4"/>
        <v>88574</v>
      </c>
      <c r="Q30" s="115"/>
      <c r="R30" s="115"/>
      <c r="S30" s="115"/>
      <c r="T30" s="115"/>
      <c r="U30" s="115"/>
    </row>
    <row r="31" spans="1:21">
      <c r="A31" s="115"/>
      <c r="B31" s="25" t="s">
        <v>28</v>
      </c>
      <c r="C31" s="4">
        <v>0</v>
      </c>
      <c r="D31" s="4">
        <v>3244</v>
      </c>
      <c r="E31" s="4">
        <v>0</v>
      </c>
      <c r="F31" s="4">
        <v>134833</v>
      </c>
      <c r="G31" s="4">
        <v>0</v>
      </c>
      <c r="H31" s="4">
        <v>0</v>
      </c>
      <c r="I31" s="4">
        <v>0</v>
      </c>
      <c r="J31" s="4">
        <v>0</v>
      </c>
      <c r="K31" s="4">
        <v>0</v>
      </c>
      <c r="L31" s="4">
        <v>0</v>
      </c>
      <c r="M31" s="13">
        <v>4369</v>
      </c>
      <c r="N31" s="53">
        <f t="shared" si="2"/>
        <v>0</v>
      </c>
      <c r="O31" s="13">
        <f t="shared" si="3"/>
        <v>3244</v>
      </c>
      <c r="P31" s="13">
        <f t="shared" si="4"/>
        <v>142446</v>
      </c>
    </row>
    <row r="32" spans="1:21">
      <c r="A32" s="115"/>
      <c r="B32" s="25" t="s">
        <v>30</v>
      </c>
      <c r="C32" s="16">
        <v>27579</v>
      </c>
      <c r="D32" s="16">
        <v>2</v>
      </c>
      <c r="E32" s="16">
        <v>31790</v>
      </c>
      <c r="F32" s="16">
        <v>2294</v>
      </c>
      <c r="G32" s="16">
        <v>55474</v>
      </c>
      <c r="H32" s="16">
        <v>0</v>
      </c>
      <c r="I32" s="16">
        <v>0</v>
      </c>
      <c r="J32" s="16">
        <v>47533</v>
      </c>
      <c r="K32" s="16">
        <v>4292</v>
      </c>
      <c r="L32" s="16">
        <v>557</v>
      </c>
      <c r="M32" s="15">
        <v>11862</v>
      </c>
      <c r="N32" s="52">
        <f t="shared" si="2"/>
        <v>31871</v>
      </c>
      <c r="O32" s="15">
        <f t="shared" si="3"/>
        <v>134799</v>
      </c>
      <c r="P32" s="15">
        <f t="shared" si="4"/>
        <v>181383</v>
      </c>
    </row>
    <row r="33" spans="1:16">
      <c r="A33" s="115"/>
      <c r="B33" s="25" t="s">
        <v>27</v>
      </c>
      <c r="C33" s="4">
        <v>0</v>
      </c>
      <c r="D33" s="4">
        <v>2590</v>
      </c>
      <c r="E33" s="4">
        <v>4357</v>
      </c>
      <c r="F33" s="4">
        <v>13254</v>
      </c>
      <c r="G33" s="4">
        <v>0</v>
      </c>
      <c r="H33" s="4">
        <v>0</v>
      </c>
      <c r="I33" s="4">
        <v>0</v>
      </c>
      <c r="J33" s="4">
        <v>6090</v>
      </c>
      <c r="K33" s="4">
        <v>3282</v>
      </c>
      <c r="L33" s="4">
        <v>1130</v>
      </c>
      <c r="M33" s="13">
        <v>11563</v>
      </c>
      <c r="N33" s="53">
        <f t="shared" si="2"/>
        <v>3282</v>
      </c>
      <c r="O33" s="13">
        <f t="shared" si="3"/>
        <v>13037</v>
      </c>
      <c r="P33" s="13">
        <f t="shared" si="4"/>
        <v>42266</v>
      </c>
    </row>
    <row r="34" spans="1:16">
      <c r="A34" s="115"/>
      <c r="B34" s="25" t="s">
        <v>26</v>
      </c>
      <c r="C34" s="16">
        <v>0</v>
      </c>
      <c r="D34" s="16">
        <v>3749</v>
      </c>
      <c r="E34" s="16">
        <v>3438</v>
      </c>
      <c r="F34" s="16">
        <v>15911</v>
      </c>
      <c r="G34" s="16">
        <v>24900</v>
      </c>
      <c r="H34" s="16">
        <v>18411</v>
      </c>
      <c r="I34" s="16">
        <v>0</v>
      </c>
      <c r="J34" s="16">
        <v>0</v>
      </c>
      <c r="K34" s="16">
        <v>1446</v>
      </c>
      <c r="L34" s="16">
        <v>2693</v>
      </c>
      <c r="M34" s="15">
        <v>8822</v>
      </c>
      <c r="N34" s="52">
        <f t="shared" si="2"/>
        <v>1446</v>
      </c>
      <c r="O34" s="15">
        <f t="shared" si="3"/>
        <v>32087</v>
      </c>
      <c r="P34" s="15">
        <f t="shared" si="4"/>
        <v>79370</v>
      </c>
    </row>
    <row r="35" spans="1:16">
      <c r="A35" s="115"/>
      <c r="B35" s="25" t="s">
        <v>25</v>
      </c>
      <c r="C35" s="4">
        <v>0</v>
      </c>
      <c r="D35" s="4">
        <v>2598</v>
      </c>
      <c r="E35" s="4">
        <v>0</v>
      </c>
      <c r="F35" s="4">
        <v>9468</v>
      </c>
      <c r="G35" s="4">
        <v>39988</v>
      </c>
      <c r="H35" s="4">
        <v>0</v>
      </c>
      <c r="I35" s="4">
        <v>0</v>
      </c>
      <c r="J35" s="4">
        <v>0</v>
      </c>
      <c r="K35" s="4">
        <v>0</v>
      </c>
      <c r="L35" s="4">
        <v>27</v>
      </c>
      <c r="M35" s="13">
        <v>849</v>
      </c>
      <c r="N35" s="53">
        <f t="shared" si="2"/>
        <v>0</v>
      </c>
      <c r="O35" s="13">
        <f t="shared" si="3"/>
        <v>42586</v>
      </c>
      <c r="P35" s="13">
        <f t="shared" si="4"/>
        <v>52930</v>
      </c>
    </row>
    <row r="36" spans="1:16">
      <c r="A36" s="115"/>
      <c r="B36" s="25" t="s">
        <v>24</v>
      </c>
      <c r="C36" s="16">
        <v>0</v>
      </c>
      <c r="D36" s="16">
        <v>0</v>
      </c>
      <c r="E36" s="16">
        <v>0</v>
      </c>
      <c r="F36" s="16">
        <v>66444</v>
      </c>
      <c r="G36" s="16">
        <v>0</v>
      </c>
      <c r="H36" s="16">
        <v>48527</v>
      </c>
      <c r="I36" s="16">
        <v>45</v>
      </c>
      <c r="J36" s="16">
        <v>2660</v>
      </c>
      <c r="K36" s="16">
        <v>16208</v>
      </c>
      <c r="L36" s="16">
        <v>0</v>
      </c>
      <c r="M36" s="15">
        <v>16499</v>
      </c>
      <c r="N36" s="52">
        <f t="shared" si="2"/>
        <v>16208</v>
      </c>
      <c r="O36" s="15">
        <f t="shared" si="3"/>
        <v>2705</v>
      </c>
      <c r="P36" s="15">
        <f t="shared" si="4"/>
        <v>150383</v>
      </c>
    </row>
    <row r="37" spans="1:16">
      <c r="A37" s="115"/>
      <c r="B37" s="25" t="s">
        <v>23</v>
      </c>
      <c r="C37" s="4">
        <v>267</v>
      </c>
      <c r="D37" s="4">
        <v>621</v>
      </c>
      <c r="E37" s="4">
        <v>0</v>
      </c>
      <c r="F37" s="4">
        <v>4998</v>
      </c>
      <c r="G37" s="4">
        <v>3963</v>
      </c>
      <c r="H37" s="4">
        <v>5013</v>
      </c>
      <c r="I37" s="4">
        <v>0</v>
      </c>
      <c r="J37" s="4">
        <v>398</v>
      </c>
      <c r="K37" s="4">
        <v>248</v>
      </c>
      <c r="L37" s="4">
        <v>380</v>
      </c>
      <c r="M37" s="13">
        <v>80</v>
      </c>
      <c r="N37" s="53">
        <f t="shared" si="2"/>
        <v>515</v>
      </c>
      <c r="O37" s="13">
        <f t="shared" si="3"/>
        <v>4982</v>
      </c>
      <c r="P37" s="13">
        <f t="shared" si="4"/>
        <v>15968</v>
      </c>
    </row>
    <row r="38" spans="1:16" ht="15.75" thickBot="1">
      <c r="A38" s="115"/>
      <c r="B38" s="26" t="s">
        <v>22</v>
      </c>
      <c r="C38" s="16">
        <v>1146</v>
      </c>
      <c r="D38" s="16">
        <v>1182</v>
      </c>
      <c r="E38" s="16">
        <v>0</v>
      </c>
      <c r="F38" s="16">
        <v>4707</v>
      </c>
      <c r="G38" s="16">
        <v>1399</v>
      </c>
      <c r="H38" s="16">
        <v>22264</v>
      </c>
      <c r="I38" s="16">
        <v>0</v>
      </c>
      <c r="J38" s="16">
        <v>4065</v>
      </c>
      <c r="K38" s="16">
        <v>1464</v>
      </c>
      <c r="L38" s="16">
        <v>693</v>
      </c>
      <c r="M38" s="15">
        <v>120</v>
      </c>
      <c r="N38" s="52">
        <f t="shared" si="2"/>
        <v>2610</v>
      </c>
      <c r="O38" s="15">
        <f t="shared" si="3"/>
        <v>6646</v>
      </c>
      <c r="P38" s="15">
        <f t="shared" si="4"/>
        <v>37040</v>
      </c>
    </row>
    <row r="39" spans="1:16" s="115" customFormat="1" ht="15.75" thickBot="1">
      <c r="B39" s="26" t="s">
        <v>300</v>
      </c>
      <c r="C39" s="55">
        <f>SUM(C5:C38)</f>
        <v>71535</v>
      </c>
      <c r="D39" s="36">
        <f t="shared" ref="D39:M39" si="5">SUM(D5:D38)</f>
        <v>157918</v>
      </c>
      <c r="E39" s="36">
        <f t="shared" si="5"/>
        <v>330016</v>
      </c>
      <c r="F39" s="36">
        <f t="shared" si="5"/>
        <v>549733</v>
      </c>
      <c r="G39" s="36">
        <f t="shared" si="5"/>
        <v>402416</v>
      </c>
      <c r="H39" s="36">
        <f t="shared" si="5"/>
        <v>854487</v>
      </c>
      <c r="I39" s="36">
        <f t="shared" si="5"/>
        <v>4206</v>
      </c>
      <c r="J39" s="36">
        <f t="shared" si="5"/>
        <v>248786</v>
      </c>
      <c r="K39" s="36">
        <f t="shared" si="5"/>
        <v>187152</v>
      </c>
      <c r="L39" s="36">
        <f t="shared" si="5"/>
        <v>159246</v>
      </c>
      <c r="M39" s="37">
        <f t="shared" si="5"/>
        <v>446323</v>
      </c>
      <c r="N39" s="56">
        <f>SUM(N5:N38)</f>
        <v>258687</v>
      </c>
      <c r="O39" s="37">
        <f>SUM(O5:O38)</f>
        <v>1143342</v>
      </c>
      <c r="P39" s="37">
        <f>SUM(P5:P38)</f>
        <v>3411818</v>
      </c>
    </row>
    <row r="40" spans="1:16" s="115" customFormat="1" ht="15.75" thickBot="1">
      <c r="B40" s="26" t="s">
        <v>61</v>
      </c>
      <c r="C40" s="193">
        <f>C29+C18</f>
        <v>0</v>
      </c>
      <c r="D40" s="191">
        <f t="shared" ref="D40:P40" si="6">D29+D18</f>
        <v>30867</v>
      </c>
      <c r="E40" s="191">
        <f t="shared" si="6"/>
        <v>44847</v>
      </c>
      <c r="F40" s="191">
        <f t="shared" si="6"/>
        <v>12582</v>
      </c>
      <c r="G40" s="191">
        <f t="shared" si="6"/>
        <v>0</v>
      </c>
      <c r="H40" s="191">
        <f t="shared" si="6"/>
        <v>63213</v>
      </c>
      <c r="I40" s="191">
        <f t="shared" si="6"/>
        <v>0</v>
      </c>
      <c r="J40" s="191">
        <f t="shared" si="6"/>
        <v>9388</v>
      </c>
      <c r="K40" s="191">
        <f t="shared" si="6"/>
        <v>29894</v>
      </c>
      <c r="L40" s="191">
        <f t="shared" si="6"/>
        <v>7484</v>
      </c>
      <c r="M40" s="192">
        <f t="shared" si="6"/>
        <v>82265</v>
      </c>
      <c r="N40" s="194">
        <f t="shared" si="6"/>
        <v>29894</v>
      </c>
      <c r="O40" s="192">
        <f t="shared" si="6"/>
        <v>85102</v>
      </c>
      <c r="P40" s="192">
        <f t="shared" si="6"/>
        <v>280540</v>
      </c>
    </row>
  </sheetData>
  <mergeCells count="1">
    <mergeCell ref="C2:P2"/>
  </mergeCells>
  <hyperlinks>
    <hyperlink ref="O1" location="ReadMe!A1" display="go back to ReadMe"/>
  </hyperlinks>
  <pageMargins left="0.70866141732283472" right="0.70866141732283472" top="0.74803149606299213" bottom="0.74803149606299213" header="0.31496062992125984" footer="0.31496062992125984"/>
  <pageSetup paperSize="9" scale="94" orientation="landscape" r:id="rId1"/>
  <headerFooter>
    <oddHeader>&amp;C&amp;A</oddHeader>
    <oddFooter>&amp;C&amp;Z&amp;F</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workbookViewId="0">
      <selection activeCell="U36" sqref="U36"/>
    </sheetView>
  </sheetViews>
  <sheetFormatPr baseColWidth="10" defaultColWidth="9.140625" defaultRowHeight="15"/>
  <cols>
    <col min="1" max="1" width="2.7109375" style="115" customWidth="1"/>
    <col min="2" max="2" width="9.140625" style="1"/>
    <col min="3" max="16384" width="9.140625" style="115"/>
  </cols>
  <sheetData>
    <row r="1" spans="1:18" ht="19.5" thickBot="1">
      <c r="A1" s="117" t="s">
        <v>301</v>
      </c>
      <c r="G1" s="118" t="s">
        <v>73</v>
      </c>
      <c r="R1" s="142" t="s">
        <v>370</v>
      </c>
    </row>
    <row r="2" spans="1:18" s="2" customFormat="1" ht="15.75" customHeight="1" thickBot="1">
      <c r="B2" s="57" t="s">
        <v>59</v>
      </c>
      <c r="C2" s="205">
        <v>2030</v>
      </c>
      <c r="D2" s="206"/>
      <c r="E2" s="206"/>
      <c r="F2" s="206"/>
      <c r="G2" s="206"/>
      <c r="H2" s="206"/>
      <c r="I2" s="206"/>
      <c r="J2" s="206"/>
      <c r="K2" s="206"/>
      <c r="L2" s="206"/>
      <c r="M2" s="206"/>
      <c r="N2" s="206"/>
      <c r="O2" s="206"/>
      <c r="P2" s="207"/>
    </row>
    <row r="3" spans="1:18" s="2" customFormat="1" ht="15.75" customHeight="1" thickBot="1">
      <c r="B3" s="58" t="s">
        <v>159</v>
      </c>
      <c r="C3" s="205" t="s">
        <v>10</v>
      </c>
      <c r="D3" s="206"/>
      <c r="E3" s="206"/>
      <c r="F3" s="206"/>
      <c r="G3" s="206"/>
      <c r="H3" s="206"/>
      <c r="I3" s="206"/>
      <c r="J3" s="206"/>
      <c r="K3" s="206"/>
      <c r="L3" s="206"/>
      <c r="M3" s="206"/>
      <c r="N3" s="206"/>
      <c r="O3" s="206"/>
      <c r="P3" s="207"/>
    </row>
    <row r="4" spans="1:18" s="50" customFormat="1" ht="23.25" thickBot="1">
      <c r="B4" s="23" t="s">
        <v>149</v>
      </c>
      <c r="C4" s="116" t="s">
        <v>150</v>
      </c>
      <c r="D4" s="116" t="s">
        <v>151</v>
      </c>
      <c r="E4" s="116" t="s">
        <v>152</v>
      </c>
      <c r="F4" s="116" t="s">
        <v>18</v>
      </c>
      <c r="G4" s="116" t="s">
        <v>153</v>
      </c>
      <c r="H4" s="116" t="s">
        <v>16</v>
      </c>
      <c r="I4" s="116" t="s">
        <v>154</v>
      </c>
      <c r="J4" s="116" t="s">
        <v>155</v>
      </c>
      <c r="K4" s="116" t="s">
        <v>156</v>
      </c>
      <c r="L4" s="116" t="s">
        <v>15</v>
      </c>
      <c r="M4" s="48" t="s">
        <v>14</v>
      </c>
      <c r="N4" s="49" t="s">
        <v>157</v>
      </c>
      <c r="O4" s="48" t="s">
        <v>158</v>
      </c>
      <c r="P4" s="48" t="s">
        <v>185</v>
      </c>
    </row>
    <row r="5" spans="1:18" ht="15.75" thickBot="1">
      <c r="B5" s="24" t="s">
        <v>57</v>
      </c>
      <c r="C5" s="18" t="s">
        <v>6</v>
      </c>
      <c r="D5" s="18" t="s">
        <v>6</v>
      </c>
      <c r="E5" s="18" t="s">
        <v>6</v>
      </c>
      <c r="F5" s="18" t="s">
        <v>6</v>
      </c>
      <c r="G5" s="18" t="s">
        <v>6</v>
      </c>
      <c r="H5" s="18" t="s">
        <v>6</v>
      </c>
      <c r="I5" s="18" t="s">
        <v>6</v>
      </c>
      <c r="J5" s="18" t="s">
        <v>6</v>
      </c>
      <c r="K5" s="18" t="s">
        <v>6</v>
      </c>
      <c r="L5" s="18" t="s">
        <v>6</v>
      </c>
      <c r="M5" s="17" t="s">
        <v>6</v>
      </c>
      <c r="N5" s="51" t="s">
        <v>6</v>
      </c>
      <c r="O5" s="17" t="s">
        <v>6</v>
      </c>
      <c r="P5" s="17" t="s">
        <v>6</v>
      </c>
    </row>
    <row r="6" spans="1:18">
      <c r="B6" s="25" t="s">
        <v>56</v>
      </c>
      <c r="C6" s="4">
        <v>0</v>
      </c>
      <c r="D6" s="4">
        <v>485</v>
      </c>
      <c r="E6" s="4">
        <v>0</v>
      </c>
      <c r="F6" s="4">
        <v>3770</v>
      </c>
      <c r="G6" s="4">
        <v>0</v>
      </c>
      <c r="H6" s="4">
        <v>0</v>
      </c>
      <c r="I6" s="4">
        <v>0</v>
      </c>
      <c r="J6" s="4">
        <v>0</v>
      </c>
      <c r="K6" s="4">
        <v>0</v>
      </c>
      <c r="L6" s="4">
        <v>74</v>
      </c>
      <c r="M6" s="13">
        <v>244</v>
      </c>
      <c r="N6" s="53">
        <f t="shared" ref="N6:N39" si="0">C6+K6</f>
        <v>0</v>
      </c>
      <c r="O6" s="13">
        <f t="shared" ref="O6:O39" si="1">D6+E6+G6+I6+J6</f>
        <v>485</v>
      </c>
      <c r="P6" s="13">
        <f>SUM(C6:M6)</f>
        <v>4573</v>
      </c>
    </row>
    <row r="7" spans="1:18">
      <c r="B7" s="25" t="s">
        <v>54</v>
      </c>
      <c r="C7" s="16">
        <v>0</v>
      </c>
      <c r="D7" s="16">
        <v>725</v>
      </c>
      <c r="E7" s="16">
        <v>3190</v>
      </c>
      <c r="F7" s="16">
        <v>45189</v>
      </c>
      <c r="G7" s="16">
        <v>0</v>
      </c>
      <c r="H7" s="16">
        <v>0</v>
      </c>
      <c r="I7" s="16">
        <v>0</v>
      </c>
      <c r="J7" s="16">
        <v>4158</v>
      </c>
      <c r="K7" s="16">
        <v>4429</v>
      </c>
      <c r="L7" s="16">
        <v>3240</v>
      </c>
      <c r="M7" s="15">
        <v>7023</v>
      </c>
      <c r="N7" s="52">
        <f t="shared" si="0"/>
        <v>4429</v>
      </c>
      <c r="O7" s="15">
        <f t="shared" si="1"/>
        <v>8073</v>
      </c>
      <c r="P7" s="15">
        <f>SUM(C7:M7)</f>
        <v>67954</v>
      </c>
    </row>
    <row r="8" spans="1:18">
      <c r="B8" s="25" t="s">
        <v>53</v>
      </c>
      <c r="C8" s="4">
        <v>0</v>
      </c>
      <c r="D8" s="4">
        <v>0</v>
      </c>
      <c r="E8" s="4">
        <v>0</v>
      </c>
      <c r="F8" s="4">
        <v>5089</v>
      </c>
      <c r="G8" s="4">
        <v>15574</v>
      </c>
      <c r="H8" s="4">
        <v>0</v>
      </c>
      <c r="I8" s="4">
        <v>0</v>
      </c>
      <c r="J8" s="4">
        <v>874</v>
      </c>
      <c r="K8" s="4">
        <v>0</v>
      </c>
      <c r="L8" s="4">
        <v>133</v>
      </c>
      <c r="M8" s="13">
        <v>1005</v>
      </c>
      <c r="N8" s="53">
        <f t="shared" si="0"/>
        <v>0</v>
      </c>
      <c r="O8" s="13">
        <f t="shared" si="1"/>
        <v>16448</v>
      </c>
      <c r="P8" s="13">
        <f t="shared" ref="P8:P39" si="2">SUM(C8:M8)</f>
        <v>22675</v>
      </c>
    </row>
    <row r="9" spans="1:18">
      <c r="B9" s="25" t="s">
        <v>52</v>
      </c>
      <c r="C9" s="16">
        <v>0</v>
      </c>
      <c r="D9" s="16">
        <v>2527</v>
      </c>
      <c r="E9" s="16">
        <v>0</v>
      </c>
      <c r="F9" s="16">
        <v>434</v>
      </c>
      <c r="G9" s="16">
        <v>0</v>
      </c>
      <c r="H9" s="16">
        <v>0</v>
      </c>
      <c r="I9" s="16">
        <v>0</v>
      </c>
      <c r="J9" s="16">
        <v>18605</v>
      </c>
      <c r="K9" s="16">
        <v>10336</v>
      </c>
      <c r="L9" s="16">
        <v>4518</v>
      </c>
      <c r="M9" s="15">
        <v>13347</v>
      </c>
      <c r="N9" s="52">
        <f t="shared" si="0"/>
        <v>10336</v>
      </c>
      <c r="O9" s="15">
        <f t="shared" si="1"/>
        <v>21132</v>
      </c>
      <c r="P9" s="15">
        <f t="shared" si="2"/>
        <v>49767</v>
      </c>
    </row>
    <row r="10" spans="1:18">
      <c r="B10" s="25" t="s">
        <v>51</v>
      </c>
      <c r="C10" s="4">
        <v>0</v>
      </c>
      <c r="D10" s="4">
        <v>0</v>
      </c>
      <c r="E10" s="4">
        <v>2119</v>
      </c>
      <c r="F10" s="4">
        <v>2627</v>
      </c>
      <c r="G10" s="4">
        <v>27964</v>
      </c>
      <c r="H10" s="4">
        <v>14118</v>
      </c>
      <c r="I10" s="4">
        <v>0</v>
      </c>
      <c r="J10" s="4">
        <v>0</v>
      </c>
      <c r="K10" s="4">
        <v>0</v>
      </c>
      <c r="L10" s="4">
        <v>2481</v>
      </c>
      <c r="M10" s="13">
        <v>1918</v>
      </c>
      <c r="N10" s="53">
        <f t="shared" si="0"/>
        <v>0</v>
      </c>
      <c r="O10" s="13">
        <f t="shared" si="1"/>
        <v>30083</v>
      </c>
      <c r="P10" s="13">
        <f t="shared" si="2"/>
        <v>51227</v>
      </c>
    </row>
    <row r="11" spans="1:18">
      <c r="B11" s="25" t="s">
        <v>50</v>
      </c>
      <c r="C11" s="16">
        <v>0</v>
      </c>
      <c r="D11" s="16">
        <v>0</v>
      </c>
      <c r="E11" s="16">
        <v>0</v>
      </c>
      <c r="F11" s="16">
        <v>42089</v>
      </c>
      <c r="G11" s="16">
        <v>0</v>
      </c>
      <c r="H11" s="16">
        <v>14701</v>
      </c>
      <c r="I11" s="16">
        <v>0</v>
      </c>
      <c r="J11" s="16">
        <v>3189</v>
      </c>
      <c r="K11" s="16">
        <v>2263</v>
      </c>
      <c r="L11" s="16">
        <v>3409</v>
      </c>
      <c r="M11" s="15">
        <v>363</v>
      </c>
      <c r="N11" s="52">
        <f t="shared" si="0"/>
        <v>2263</v>
      </c>
      <c r="O11" s="15">
        <f t="shared" si="1"/>
        <v>3189</v>
      </c>
      <c r="P11" s="15">
        <f t="shared" si="2"/>
        <v>66014</v>
      </c>
    </row>
    <row r="12" spans="1:18">
      <c r="B12" s="25" t="s">
        <v>49</v>
      </c>
      <c r="C12" s="4">
        <v>0</v>
      </c>
      <c r="D12" s="4">
        <v>2593</v>
      </c>
      <c r="E12" s="4">
        <v>1166</v>
      </c>
      <c r="F12" s="4">
        <v>3091</v>
      </c>
      <c r="G12" s="4">
        <v>37793</v>
      </c>
      <c r="H12" s="4">
        <v>29199</v>
      </c>
      <c r="I12" s="4">
        <v>0</v>
      </c>
      <c r="J12" s="4">
        <v>0</v>
      </c>
      <c r="K12" s="4">
        <v>6685</v>
      </c>
      <c r="L12" s="4">
        <v>4360</v>
      </c>
      <c r="M12" s="13">
        <v>1467</v>
      </c>
      <c r="N12" s="53">
        <f t="shared" si="0"/>
        <v>6685</v>
      </c>
      <c r="O12" s="13">
        <f t="shared" si="1"/>
        <v>41552</v>
      </c>
      <c r="P12" s="13">
        <f t="shared" si="2"/>
        <v>86354</v>
      </c>
    </row>
    <row r="13" spans="1:18">
      <c r="B13" s="25" t="s">
        <v>48</v>
      </c>
      <c r="C13" s="16">
        <v>0</v>
      </c>
      <c r="D13" s="16">
        <v>22911</v>
      </c>
      <c r="E13" s="16">
        <v>135246</v>
      </c>
      <c r="F13" s="16">
        <v>17552</v>
      </c>
      <c r="G13" s="16">
        <v>90716</v>
      </c>
      <c r="H13" s="16">
        <v>0</v>
      </c>
      <c r="I13" s="16">
        <v>1322</v>
      </c>
      <c r="J13" s="16">
        <v>33537</v>
      </c>
      <c r="K13" s="16">
        <v>37678</v>
      </c>
      <c r="L13" s="16">
        <v>66306</v>
      </c>
      <c r="M13" s="15">
        <v>153476</v>
      </c>
      <c r="N13" s="52">
        <f t="shared" si="0"/>
        <v>37678</v>
      </c>
      <c r="O13" s="15">
        <f t="shared" si="1"/>
        <v>283732</v>
      </c>
      <c r="P13" s="15">
        <f t="shared" si="2"/>
        <v>558744</v>
      </c>
    </row>
    <row r="14" spans="1:18">
      <c r="B14" s="25" t="s">
        <v>47</v>
      </c>
      <c r="C14" s="4">
        <v>5678</v>
      </c>
      <c r="D14" s="4">
        <v>3659</v>
      </c>
      <c r="E14" s="4">
        <v>3033</v>
      </c>
      <c r="F14" s="4">
        <v>27</v>
      </c>
      <c r="G14" s="4">
        <v>0</v>
      </c>
      <c r="H14" s="4">
        <v>0</v>
      </c>
      <c r="I14" s="4">
        <v>0</v>
      </c>
      <c r="J14" s="4">
        <v>0</v>
      </c>
      <c r="K14" s="4">
        <v>1750</v>
      </c>
      <c r="L14" s="4">
        <v>832</v>
      </c>
      <c r="M14" s="13">
        <v>18262</v>
      </c>
      <c r="N14" s="53">
        <f t="shared" si="0"/>
        <v>7428</v>
      </c>
      <c r="O14" s="13">
        <f t="shared" si="1"/>
        <v>6692</v>
      </c>
      <c r="P14" s="13">
        <f t="shared" si="2"/>
        <v>33241</v>
      </c>
    </row>
    <row r="15" spans="1:18">
      <c r="B15" s="25" t="s">
        <v>46</v>
      </c>
      <c r="C15" s="16">
        <v>3289</v>
      </c>
      <c r="D15" s="16">
        <v>0</v>
      </c>
      <c r="E15" s="16">
        <v>0</v>
      </c>
      <c r="F15" s="16">
        <v>70</v>
      </c>
      <c r="G15" s="16">
        <v>0</v>
      </c>
      <c r="H15" s="16">
        <v>0</v>
      </c>
      <c r="I15" s="16">
        <v>193</v>
      </c>
      <c r="J15" s="16">
        <v>483</v>
      </c>
      <c r="K15" s="16">
        <v>713</v>
      </c>
      <c r="L15" s="16">
        <v>0</v>
      </c>
      <c r="M15" s="15">
        <v>805</v>
      </c>
      <c r="N15" s="52">
        <f t="shared" si="0"/>
        <v>4002</v>
      </c>
      <c r="O15" s="15">
        <f t="shared" si="1"/>
        <v>676</v>
      </c>
      <c r="P15" s="15">
        <f t="shared" si="2"/>
        <v>5553</v>
      </c>
    </row>
    <row r="16" spans="1:18">
      <c r="B16" s="25" t="s">
        <v>45</v>
      </c>
      <c r="C16" s="4">
        <v>0</v>
      </c>
      <c r="D16" s="4">
        <v>22627</v>
      </c>
      <c r="E16" s="4">
        <v>33224</v>
      </c>
      <c r="F16" s="4">
        <v>33677</v>
      </c>
      <c r="G16" s="4">
        <v>0</v>
      </c>
      <c r="H16" s="4">
        <v>49943</v>
      </c>
      <c r="I16" s="4">
        <v>0</v>
      </c>
      <c r="J16" s="4">
        <v>46438</v>
      </c>
      <c r="K16" s="4">
        <v>12587</v>
      </c>
      <c r="L16" s="4">
        <v>39313</v>
      </c>
      <c r="M16" s="13">
        <v>78223</v>
      </c>
      <c r="N16" s="53">
        <f t="shared" si="0"/>
        <v>12587</v>
      </c>
      <c r="O16" s="13">
        <f t="shared" si="1"/>
        <v>102289</v>
      </c>
      <c r="P16" s="13">
        <f t="shared" si="2"/>
        <v>316032</v>
      </c>
    </row>
    <row r="17" spans="2:16">
      <c r="B17" s="25" t="s">
        <v>44</v>
      </c>
      <c r="C17" s="16">
        <v>3188</v>
      </c>
      <c r="D17" s="16">
        <v>0</v>
      </c>
      <c r="E17" s="16">
        <v>3132</v>
      </c>
      <c r="F17" s="16">
        <v>13875</v>
      </c>
      <c r="G17" s="16">
        <v>0</v>
      </c>
      <c r="H17" s="16">
        <v>41470</v>
      </c>
      <c r="I17" s="16">
        <v>0</v>
      </c>
      <c r="J17" s="16">
        <v>8602</v>
      </c>
      <c r="K17" s="16">
        <v>11996</v>
      </c>
      <c r="L17" s="16">
        <v>78</v>
      </c>
      <c r="M17" s="15">
        <v>5451</v>
      </c>
      <c r="N17" s="52">
        <f t="shared" si="0"/>
        <v>15184</v>
      </c>
      <c r="O17" s="15">
        <f t="shared" si="1"/>
        <v>11734</v>
      </c>
      <c r="P17" s="15">
        <f t="shared" si="2"/>
        <v>87792</v>
      </c>
    </row>
    <row r="18" spans="2:16">
      <c r="B18" s="25" t="s">
        <v>42</v>
      </c>
      <c r="C18" s="4">
        <v>0</v>
      </c>
      <c r="D18" s="4">
        <v>312</v>
      </c>
      <c r="E18" s="4">
        <v>9574</v>
      </c>
      <c r="F18" s="4">
        <v>58560</v>
      </c>
      <c r="G18" s="4">
        <v>0</v>
      </c>
      <c r="H18" s="4">
        <v>404566</v>
      </c>
      <c r="I18" s="4">
        <v>0</v>
      </c>
      <c r="J18" s="4">
        <v>12826</v>
      </c>
      <c r="K18" s="4">
        <v>6002</v>
      </c>
      <c r="L18" s="4">
        <v>15409</v>
      </c>
      <c r="M18" s="13">
        <v>48595</v>
      </c>
      <c r="N18" s="53">
        <f t="shared" si="0"/>
        <v>6002</v>
      </c>
      <c r="O18" s="13">
        <f t="shared" si="1"/>
        <v>22712</v>
      </c>
      <c r="P18" s="13">
        <f t="shared" si="2"/>
        <v>555844</v>
      </c>
    </row>
    <row r="19" spans="2:16">
      <c r="B19" s="25" t="s">
        <v>43</v>
      </c>
      <c r="C19" s="16">
        <v>0</v>
      </c>
      <c r="D19" s="16">
        <v>91067</v>
      </c>
      <c r="E19" s="16">
        <v>19366</v>
      </c>
      <c r="F19" s="16">
        <v>12582</v>
      </c>
      <c r="G19" s="16">
        <v>0</v>
      </c>
      <c r="H19" s="16">
        <v>31696</v>
      </c>
      <c r="I19" s="16">
        <v>0</v>
      </c>
      <c r="J19" s="16">
        <v>10247</v>
      </c>
      <c r="K19" s="16">
        <v>26881</v>
      </c>
      <c r="L19" s="16">
        <v>8140</v>
      </c>
      <c r="M19" s="15">
        <v>65069</v>
      </c>
      <c r="N19" s="52">
        <f t="shared" si="0"/>
        <v>26881</v>
      </c>
      <c r="O19" s="15">
        <f t="shared" si="1"/>
        <v>120680</v>
      </c>
      <c r="P19" s="15">
        <f t="shared" si="2"/>
        <v>265048</v>
      </c>
    </row>
    <row r="20" spans="2:16">
      <c r="B20" s="25" t="s">
        <v>41</v>
      </c>
      <c r="C20" s="4">
        <v>0</v>
      </c>
      <c r="D20" s="4">
        <v>4177</v>
      </c>
      <c r="E20" s="4">
        <v>0</v>
      </c>
      <c r="F20" s="4">
        <v>5955</v>
      </c>
      <c r="G20" s="4">
        <v>20114</v>
      </c>
      <c r="H20" s="4">
        <v>0</v>
      </c>
      <c r="I20" s="4">
        <v>0</v>
      </c>
      <c r="J20" s="4">
        <v>0</v>
      </c>
      <c r="K20" s="4">
        <v>2140</v>
      </c>
      <c r="L20" s="4">
        <v>6902</v>
      </c>
      <c r="M20" s="13">
        <v>15573</v>
      </c>
      <c r="N20" s="53">
        <f t="shared" si="0"/>
        <v>2140</v>
      </c>
      <c r="O20" s="13">
        <f t="shared" si="1"/>
        <v>24291</v>
      </c>
      <c r="P20" s="13">
        <f t="shared" si="2"/>
        <v>54861</v>
      </c>
    </row>
    <row r="21" spans="2:16">
      <c r="B21" s="25" t="s">
        <v>40</v>
      </c>
      <c r="C21" s="16">
        <v>0</v>
      </c>
      <c r="D21" s="16">
        <v>632</v>
      </c>
      <c r="E21" s="16">
        <v>6199</v>
      </c>
      <c r="F21" s="16">
        <v>5186</v>
      </c>
      <c r="G21" s="16">
        <v>0</v>
      </c>
      <c r="H21" s="16">
        <v>0</v>
      </c>
      <c r="I21" s="16">
        <v>0</v>
      </c>
      <c r="J21" s="16">
        <v>874</v>
      </c>
      <c r="K21" s="16">
        <v>1223</v>
      </c>
      <c r="L21" s="16">
        <v>451</v>
      </c>
      <c r="M21" s="15">
        <v>2086</v>
      </c>
      <c r="N21" s="52">
        <f t="shared" si="0"/>
        <v>1223</v>
      </c>
      <c r="O21" s="15">
        <f t="shared" si="1"/>
        <v>7705</v>
      </c>
      <c r="P21" s="15">
        <f t="shared" si="2"/>
        <v>16651</v>
      </c>
    </row>
    <row r="22" spans="2:16">
      <c r="B22" s="25" t="s">
        <v>39</v>
      </c>
      <c r="C22" s="4">
        <v>1337</v>
      </c>
      <c r="D22" s="4">
        <v>1944</v>
      </c>
      <c r="E22" s="4">
        <v>0</v>
      </c>
      <c r="F22" s="4">
        <v>248</v>
      </c>
      <c r="G22" s="4">
        <v>3458</v>
      </c>
      <c r="H22" s="4">
        <v>28701</v>
      </c>
      <c r="I22" s="4">
        <v>0</v>
      </c>
      <c r="J22" s="4">
        <v>3249</v>
      </c>
      <c r="K22" s="4">
        <v>2482</v>
      </c>
      <c r="L22" s="4">
        <v>79</v>
      </c>
      <c r="M22" s="13">
        <v>1616</v>
      </c>
      <c r="N22" s="53">
        <f t="shared" si="0"/>
        <v>3819</v>
      </c>
      <c r="O22" s="13">
        <f t="shared" si="1"/>
        <v>8651</v>
      </c>
      <c r="P22" s="13">
        <f t="shared" si="2"/>
        <v>43114</v>
      </c>
    </row>
    <row r="23" spans="2:16">
      <c r="B23" s="25" t="s">
        <v>38</v>
      </c>
      <c r="C23" s="16">
        <v>0</v>
      </c>
      <c r="D23" s="16">
        <v>12025</v>
      </c>
      <c r="E23" s="16">
        <v>4536</v>
      </c>
      <c r="F23" s="16">
        <v>705</v>
      </c>
      <c r="G23" s="16">
        <v>0</v>
      </c>
      <c r="H23" s="16">
        <v>0</v>
      </c>
      <c r="I23" s="16">
        <v>0</v>
      </c>
      <c r="J23" s="16">
        <v>1007</v>
      </c>
      <c r="K23" s="16">
        <v>1747</v>
      </c>
      <c r="L23" s="16">
        <v>197</v>
      </c>
      <c r="M23" s="15">
        <v>12788</v>
      </c>
      <c r="N23" s="52">
        <f t="shared" si="0"/>
        <v>1747</v>
      </c>
      <c r="O23" s="15">
        <f t="shared" si="1"/>
        <v>17568</v>
      </c>
      <c r="P23" s="15">
        <f t="shared" si="2"/>
        <v>33005</v>
      </c>
    </row>
    <row r="24" spans="2:16">
      <c r="B24" s="25" t="s">
        <v>37</v>
      </c>
      <c r="C24" s="4">
        <v>0</v>
      </c>
      <c r="D24" s="4">
        <v>94020</v>
      </c>
      <c r="E24" s="4">
        <v>43973</v>
      </c>
      <c r="F24" s="4">
        <v>46638</v>
      </c>
      <c r="G24" s="4">
        <v>0</v>
      </c>
      <c r="H24" s="4">
        <v>0</v>
      </c>
      <c r="I24" s="4">
        <v>0</v>
      </c>
      <c r="J24" s="4">
        <v>27728</v>
      </c>
      <c r="K24" s="4">
        <v>30803</v>
      </c>
      <c r="L24" s="4">
        <v>34997</v>
      </c>
      <c r="M24" s="13">
        <v>26689</v>
      </c>
      <c r="N24" s="53">
        <f t="shared" si="0"/>
        <v>30803</v>
      </c>
      <c r="O24" s="13">
        <f t="shared" si="1"/>
        <v>165721</v>
      </c>
      <c r="P24" s="13">
        <f t="shared" si="2"/>
        <v>304848</v>
      </c>
    </row>
    <row r="25" spans="2:16">
      <c r="B25" s="25" t="s">
        <v>36</v>
      </c>
      <c r="C25" s="16">
        <v>0</v>
      </c>
      <c r="D25" s="16">
        <v>365</v>
      </c>
      <c r="E25" s="16">
        <v>0</v>
      </c>
      <c r="F25" s="16">
        <v>559</v>
      </c>
      <c r="G25" s="16">
        <v>0</v>
      </c>
      <c r="H25" s="16">
        <v>9112</v>
      </c>
      <c r="I25" s="16">
        <v>0</v>
      </c>
      <c r="J25" s="16">
        <v>547</v>
      </c>
      <c r="K25" s="16">
        <v>1082</v>
      </c>
      <c r="L25" s="16">
        <v>78</v>
      </c>
      <c r="M25" s="15">
        <v>1198</v>
      </c>
      <c r="N25" s="52">
        <f t="shared" si="0"/>
        <v>1082</v>
      </c>
      <c r="O25" s="15">
        <f t="shared" si="1"/>
        <v>912</v>
      </c>
      <c r="P25" s="15">
        <f t="shared" si="2"/>
        <v>12941</v>
      </c>
    </row>
    <row r="26" spans="2:16">
      <c r="B26" s="25" t="s">
        <v>35</v>
      </c>
      <c r="C26" s="4">
        <v>0</v>
      </c>
      <c r="D26" s="4">
        <v>186</v>
      </c>
      <c r="E26" s="4">
        <v>0</v>
      </c>
      <c r="F26" s="4">
        <v>131</v>
      </c>
      <c r="G26" s="4">
        <v>0</v>
      </c>
      <c r="H26" s="4">
        <v>0</v>
      </c>
      <c r="I26" s="4">
        <v>0</v>
      </c>
      <c r="J26" s="4">
        <v>381</v>
      </c>
      <c r="K26" s="4">
        <v>475</v>
      </c>
      <c r="L26" s="4">
        <v>164</v>
      </c>
      <c r="M26" s="13">
        <v>186</v>
      </c>
      <c r="N26" s="53">
        <f t="shared" si="0"/>
        <v>475</v>
      </c>
      <c r="O26" s="13">
        <f t="shared" si="1"/>
        <v>567</v>
      </c>
      <c r="P26" s="13">
        <f t="shared" si="2"/>
        <v>1523</v>
      </c>
    </row>
    <row r="27" spans="2:16">
      <c r="B27" s="25" t="s">
        <v>34</v>
      </c>
      <c r="C27" s="16">
        <v>0</v>
      </c>
      <c r="D27" s="16">
        <v>2804</v>
      </c>
      <c r="E27" s="16">
        <v>0</v>
      </c>
      <c r="F27" s="16">
        <v>2956</v>
      </c>
      <c r="G27" s="16">
        <v>0</v>
      </c>
      <c r="H27" s="16">
        <v>0</v>
      </c>
      <c r="I27" s="16">
        <v>0</v>
      </c>
      <c r="J27" s="16">
        <v>781</v>
      </c>
      <c r="K27" s="16">
        <v>1302</v>
      </c>
      <c r="L27" s="16">
        <v>9</v>
      </c>
      <c r="M27" s="15">
        <v>1595</v>
      </c>
      <c r="N27" s="52">
        <f t="shared" si="0"/>
        <v>1302</v>
      </c>
      <c r="O27" s="15">
        <f t="shared" si="1"/>
        <v>3585</v>
      </c>
      <c r="P27" s="15">
        <f t="shared" si="2"/>
        <v>9447</v>
      </c>
    </row>
    <row r="28" spans="2:16">
      <c r="B28" s="25" t="s">
        <v>32</v>
      </c>
      <c r="C28" s="4">
        <v>0</v>
      </c>
      <c r="D28" s="4">
        <v>0</v>
      </c>
      <c r="E28" s="4">
        <v>0</v>
      </c>
      <c r="F28" s="4">
        <v>3242</v>
      </c>
      <c r="G28" s="4">
        <v>3283</v>
      </c>
      <c r="H28" s="4">
        <v>0</v>
      </c>
      <c r="I28" s="4">
        <v>0</v>
      </c>
      <c r="J28" s="4">
        <v>0</v>
      </c>
      <c r="K28" s="4">
        <v>0</v>
      </c>
      <c r="L28" s="4">
        <v>0</v>
      </c>
      <c r="M28" s="13">
        <v>188</v>
      </c>
      <c r="N28" s="53">
        <f t="shared" si="0"/>
        <v>0</v>
      </c>
      <c r="O28" s="13">
        <f t="shared" si="1"/>
        <v>3283</v>
      </c>
      <c r="P28" s="13">
        <f t="shared" si="2"/>
        <v>6713</v>
      </c>
    </row>
    <row r="29" spans="2:16">
      <c r="B29" s="25" t="s">
        <v>31</v>
      </c>
      <c r="C29" s="16">
        <v>0</v>
      </c>
      <c r="D29" s="16">
        <v>529</v>
      </c>
      <c r="E29" s="16">
        <v>2738</v>
      </c>
      <c r="F29" s="16">
        <v>1562</v>
      </c>
      <c r="G29" s="16">
        <v>2963</v>
      </c>
      <c r="H29" s="16">
        <v>0</v>
      </c>
      <c r="I29" s="16">
        <v>0</v>
      </c>
      <c r="J29" s="16">
        <v>0</v>
      </c>
      <c r="K29" s="16">
        <v>131</v>
      </c>
      <c r="L29" s="16">
        <v>44</v>
      </c>
      <c r="M29" s="15">
        <v>244</v>
      </c>
      <c r="N29" s="52">
        <f t="shared" si="0"/>
        <v>131</v>
      </c>
      <c r="O29" s="15">
        <f t="shared" si="1"/>
        <v>6230</v>
      </c>
      <c r="P29" s="15">
        <f t="shared" si="2"/>
        <v>8211</v>
      </c>
    </row>
    <row r="30" spans="2:16">
      <c r="B30" s="25" t="s">
        <v>33</v>
      </c>
      <c r="C30" s="4">
        <v>0</v>
      </c>
      <c r="D30" s="4">
        <v>3435</v>
      </c>
      <c r="E30" s="4">
        <v>0</v>
      </c>
      <c r="F30" s="4">
        <v>0</v>
      </c>
      <c r="G30" s="4">
        <v>0</v>
      </c>
      <c r="H30" s="4">
        <v>0</v>
      </c>
      <c r="I30" s="4">
        <v>0</v>
      </c>
      <c r="J30" s="4">
        <v>102</v>
      </c>
      <c r="K30" s="4">
        <v>707</v>
      </c>
      <c r="L30" s="4">
        <v>189</v>
      </c>
      <c r="M30" s="13">
        <v>3964</v>
      </c>
      <c r="N30" s="53">
        <f t="shared" si="0"/>
        <v>707</v>
      </c>
      <c r="O30" s="13">
        <f t="shared" si="1"/>
        <v>3537</v>
      </c>
      <c r="P30" s="13">
        <f t="shared" si="2"/>
        <v>8397</v>
      </c>
    </row>
    <row r="31" spans="2:16">
      <c r="B31" s="25" t="s">
        <v>29</v>
      </c>
      <c r="C31" s="16">
        <v>0</v>
      </c>
      <c r="D31" s="16">
        <v>18769</v>
      </c>
      <c r="E31" s="16">
        <v>31930</v>
      </c>
      <c r="F31" s="16">
        <v>105</v>
      </c>
      <c r="G31" s="16">
        <v>0</v>
      </c>
      <c r="H31" s="16">
        <v>3467</v>
      </c>
      <c r="I31" s="16">
        <v>0</v>
      </c>
      <c r="J31" s="16">
        <v>25814</v>
      </c>
      <c r="K31" s="16">
        <v>2070</v>
      </c>
      <c r="L31" s="16">
        <v>4330</v>
      </c>
      <c r="M31" s="15">
        <v>17599</v>
      </c>
      <c r="N31" s="52">
        <f t="shared" si="0"/>
        <v>2070</v>
      </c>
      <c r="O31" s="15">
        <f t="shared" si="1"/>
        <v>76513</v>
      </c>
      <c r="P31" s="15">
        <f t="shared" si="2"/>
        <v>104084</v>
      </c>
    </row>
    <row r="32" spans="2:16">
      <c r="B32" s="25" t="s">
        <v>28</v>
      </c>
      <c r="C32" s="4">
        <v>0</v>
      </c>
      <c r="D32" s="4">
        <v>3290</v>
      </c>
      <c r="E32" s="4">
        <v>0</v>
      </c>
      <c r="F32" s="4">
        <v>134833</v>
      </c>
      <c r="G32" s="4">
        <v>0</v>
      </c>
      <c r="H32" s="4">
        <v>0</v>
      </c>
      <c r="I32" s="4">
        <v>0</v>
      </c>
      <c r="J32" s="4">
        <v>0</v>
      </c>
      <c r="K32" s="4">
        <v>0</v>
      </c>
      <c r="L32" s="4">
        <v>0</v>
      </c>
      <c r="M32" s="13">
        <v>4369</v>
      </c>
      <c r="N32" s="53">
        <f t="shared" si="0"/>
        <v>0</v>
      </c>
      <c r="O32" s="13">
        <f t="shared" si="1"/>
        <v>3290</v>
      </c>
      <c r="P32" s="13">
        <f t="shared" si="2"/>
        <v>142492</v>
      </c>
    </row>
    <row r="33" spans="2:16">
      <c r="B33" s="25" t="s">
        <v>30</v>
      </c>
      <c r="C33" s="16">
        <v>28957</v>
      </c>
      <c r="D33" s="16">
        <v>359</v>
      </c>
      <c r="E33" s="16">
        <v>30003</v>
      </c>
      <c r="F33" s="16">
        <v>2387</v>
      </c>
      <c r="G33" s="16">
        <v>49431</v>
      </c>
      <c r="H33" s="16">
        <v>21186</v>
      </c>
      <c r="I33" s="16">
        <v>0</v>
      </c>
      <c r="J33" s="16">
        <v>34595</v>
      </c>
      <c r="K33" s="16">
        <v>5377</v>
      </c>
      <c r="L33" s="16">
        <v>1671</v>
      </c>
      <c r="M33" s="15">
        <v>16256</v>
      </c>
      <c r="N33" s="52">
        <f t="shared" si="0"/>
        <v>34334</v>
      </c>
      <c r="O33" s="15">
        <f t="shared" si="1"/>
        <v>114388</v>
      </c>
      <c r="P33" s="15">
        <f t="shared" si="2"/>
        <v>190222</v>
      </c>
    </row>
    <row r="34" spans="2:16">
      <c r="B34" s="25" t="s">
        <v>27</v>
      </c>
      <c r="C34" s="4">
        <v>0</v>
      </c>
      <c r="D34" s="4">
        <v>9118</v>
      </c>
      <c r="E34" s="4">
        <v>0</v>
      </c>
      <c r="F34" s="4">
        <v>13344</v>
      </c>
      <c r="G34" s="4">
        <v>0</v>
      </c>
      <c r="H34" s="4">
        <v>0</v>
      </c>
      <c r="I34" s="4">
        <v>0</v>
      </c>
      <c r="J34" s="4">
        <v>6090</v>
      </c>
      <c r="K34" s="4">
        <v>3282</v>
      </c>
      <c r="L34" s="4">
        <v>1130</v>
      </c>
      <c r="M34" s="13">
        <v>11563</v>
      </c>
      <c r="N34" s="53">
        <f t="shared" si="0"/>
        <v>3282</v>
      </c>
      <c r="O34" s="13">
        <f t="shared" si="1"/>
        <v>15208</v>
      </c>
      <c r="P34" s="13">
        <f t="shared" si="2"/>
        <v>44527</v>
      </c>
    </row>
    <row r="35" spans="2:16">
      <c r="B35" s="25" t="s">
        <v>26</v>
      </c>
      <c r="C35" s="16">
        <v>0</v>
      </c>
      <c r="D35" s="16">
        <v>4244</v>
      </c>
      <c r="E35" s="16">
        <v>3691</v>
      </c>
      <c r="F35" s="16">
        <v>18070</v>
      </c>
      <c r="G35" s="16">
        <v>25608</v>
      </c>
      <c r="H35" s="16">
        <v>18323</v>
      </c>
      <c r="I35" s="16">
        <v>0</v>
      </c>
      <c r="J35" s="16">
        <v>0</v>
      </c>
      <c r="K35" s="16">
        <v>2408</v>
      </c>
      <c r="L35" s="16">
        <v>3367</v>
      </c>
      <c r="M35" s="15">
        <v>10502</v>
      </c>
      <c r="N35" s="52">
        <f t="shared" si="0"/>
        <v>2408</v>
      </c>
      <c r="O35" s="15">
        <f t="shared" si="1"/>
        <v>33543</v>
      </c>
      <c r="P35" s="15">
        <f t="shared" si="2"/>
        <v>86213</v>
      </c>
    </row>
    <row r="36" spans="2:16">
      <c r="B36" s="25" t="s">
        <v>25</v>
      </c>
      <c r="C36" s="4">
        <v>0</v>
      </c>
      <c r="D36" s="4">
        <v>2727</v>
      </c>
      <c r="E36" s="4">
        <v>0</v>
      </c>
      <c r="F36" s="4">
        <v>11145</v>
      </c>
      <c r="G36" s="4">
        <v>35752</v>
      </c>
      <c r="H36" s="4">
        <v>0</v>
      </c>
      <c r="I36" s="4">
        <v>0</v>
      </c>
      <c r="J36" s="4">
        <v>0</v>
      </c>
      <c r="K36" s="4">
        <v>0</v>
      </c>
      <c r="L36" s="4">
        <v>27</v>
      </c>
      <c r="M36" s="13">
        <v>849</v>
      </c>
      <c r="N36" s="53">
        <f t="shared" si="0"/>
        <v>0</v>
      </c>
      <c r="O36" s="13">
        <f t="shared" si="1"/>
        <v>38479</v>
      </c>
      <c r="P36" s="13">
        <f t="shared" si="2"/>
        <v>50500</v>
      </c>
    </row>
    <row r="37" spans="2:16">
      <c r="B37" s="25" t="s">
        <v>24</v>
      </c>
      <c r="C37" s="16">
        <v>0</v>
      </c>
      <c r="D37" s="16">
        <v>0</v>
      </c>
      <c r="E37" s="16">
        <v>0</v>
      </c>
      <c r="F37" s="16">
        <v>66444</v>
      </c>
      <c r="G37" s="16">
        <v>0</v>
      </c>
      <c r="H37" s="16">
        <v>54884</v>
      </c>
      <c r="I37" s="16">
        <v>0</v>
      </c>
      <c r="J37" s="16">
        <v>1370</v>
      </c>
      <c r="K37" s="16">
        <v>18016</v>
      </c>
      <c r="L37" s="16">
        <v>0</v>
      </c>
      <c r="M37" s="15">
        <v>16499</v>
      </c>
      <c r="N37" s="52">
        <f t="shared" si="0"/>
        <v>18016</v>
      </c>
      <c r="O37" s="15">
        <f t="shared" si="1"/>
        <v>1370</v>
      </c>
      <c r="P37" s="15">
        <f t="shared" si="2"/>
        <v>157213</v>
      </c>
    </row>
    <row r="38" spans="2:16">
      <c r="B38" s="25" t="s">
        <v>23</v>
      </c>
      <c r="C38" s="4">
        <v>320</v>
      </c>
      <c r="D38" s="4">
        <v>750</v>
      </c>
      <c r="E38" s="4">
        <v>0</v>
      </c>
      <c r="F38" s="4">
        <v>5333</v>
      </c>
      <c r="G38" s="4">
        <v>3813</v>
      </c>
      <c r="H38" s="4">
        <v>4937</v>
      </c>
      <c r="I38" s="4">
        <v>0</v>
      </c>
      <c r="J38" s="4">
        <v>441</v>
      </c>
      <c r="K38" s="4">
        <v>233</v>
      </c>
      <c r="L38" s="4">
        <v>394</v>
      </c>
      <c r="M38" s="13">
        <v>60</v>
      </c>
      <c r="N38" s="53">
        <f t="shared" si="0"/>
        <v>553</v>
      </c>
      <c r="O38" s="13">
        <f t="shared" si="1"/>
        <v>5004</v>
      </c>
      <c r="P38" s="13">
        <f t="shared" si="2"/>
        <v>16281</v>
      </c>
    </row>
    <row r="39" spans="2:16" ht="15.75" thickBot="1">
      <c r="B39" s="26" t="s">
        <v>22</v>
      </c>
      <c r="C39" s="16">
        <v>1102</v>
      </c>
      <c r="D39" s="16">
        <v>1164</v>
      </c>
      <c r="E39" s="16">
        <v>0</v>
      </c>
      <c r="F39" s="16">
        <v>5725</v>
      </c>
      <c r="G39" s="16">
        <v>1399</v>
      </c>
      <c r="H39" s="16">
        <v>22152</v>
      </c>
      <c r="I39" s="16">
        <v>0</v>
      </c>
      <c r="J39" s="16">
        <v>4065</v>
      </c>
      <c r="K39" s="16">
        <v>1464</v>
      </c>
      <c r="L39" s="16">
        <v>693</v>
      </c>
      <c r="M39" s="15">
        <v>120</v>
      </c>
      <c r="N39" s="52">
        <f t="shared" si="0"/>
        <v>2566</v>
      </c>
      <c r="O39" s="15">
        <f t="shared" si="1"/>
        <v>6628</v>
      </c>
      <c r="P39" s="15">
        <f t="shared" si="2"/>
        <v>37884</v>
      </c>
    </row>
    <row r="40" spans="2:16" ht="15.75" thickBot="1">
      <c r="B40" s="26" t="s">
        <v>300</v>
      </c>
      <c r="C40" s="55">
        <f>SUM(C6:C39)</f>
        <v>43871</v>
      </c>
      <c r="D40" s="36">
        <f>SUM(D6:D39)</f>
        <v>307444</v>
      </c>
      <c r="E40" s="36">
        <f t="shared" ref="E40:M40" si="3">SUM(E6:E39)</f>
        <v>333120</v>
      </c>
      <c r="F40" s="36">
        <f t="shared" si="3"/>
        <v>563200</v>
      </c>
      <c r="G40" s="36">
        <f t="shared" si="3"/>
        <v>317868</v>
      </c>
      <c r="H40" s="36">
        <f t="shared" si="3"/>
        <v>748455</v>
      </c>
      <c r="I40" s="36">
        <f t="shared" si="3"/>
        <v>1515</v>
      </c>
      <c r="J40" s="36">
        <f t="shared" si="3"/>
        <v>246003</v>
      </c>
      <c r="K40" s="36">
        <f t="shared" si="3"/>
        <v>196262</v>
      </c>
      <c r="L40" s="36">
        <f t="shared" si="3"/>
        <v>203015</v>
      </c>
      <c r="M40" s="37">
        <f t="shared" si="3"/>
        <v>539192</v>
      </c>
      <c r="N40" s="56">
        <f>SUM(N6:N39)</f>
        <v>240133</v>
      </c>
      <c r="O40" s="37">
        <f>SUM(O6:O39)</f>
        <v>1205950</v>
      </c>
      <c r="P40" s="37">
        <f>SUM(P6:P39)</f>
        <v>3499945</v>
      </c>
    </row>
    <row r="41" spans="2:16" ht="15.75" thickBot="1">
      <c r="B41" s="26" t="s">
        <v>61</v>
      </c>
      <c r="C41" s="193">
        <f>C30+C19</f>
        <v>0</v>
      </c>
      <c r="D41" s="191">
        <f>D30+D19</f>
        <v>94502</v>
      </c>
      <c r="E41" s="191">
        <f t="shared" ref="E41:P41" si="4">E30+E19</f>
        <v>19366</v>
      </c>
      <c r="F41" s="191">
        <f t="shared" si="4"/>
        <v>12582</v>
      </c>
      <c r="G41" s="191">
        <f t="shared" si="4"/>
        <v>0</v>
      </c>
      <c r="H41" s="191">
        <f t="shared" si="4"/>
        <v>31696</v>
      </c>
      <c r="I41" s="191">
        <f t="shared" si="4"/>
        <v>0</v>
      </c>
      <c r="J41" s="191">
        <f t="shared" si="4"/>
        <v>10349</v>
      </c>
      <c r="K41" s="191">
        <f t="shared" si="4"/>
        <v>27588</v>
      </c>
      <c r="L41" s="191">
        <f t="shared" si="4"/>
        <v>8329</v>
      </c>
      <c r="M41" s="192">
        <f t="shared" si="4"/>
        <v>69033</v>
      </c>
      <c r="N41" s="194">
        <f t="shared" si="4"/>
        <v>27588</v>
      </c>
      <c r="O41" s="192">
        <f t="shared" si="4"/>
        <v>124217</v>
      </c>
      <c r="P41" s="192">
        <f t="shared" si="4"/>
        <v>273445</v>
      </c>
    </row>
  </sheetData>
  <mergeCells count="2">
    <mergeCell ref="C2:P2"/>
    <mergeCell ref="C3:P3"/>
  </mergeCells>
  <hyperlinks>
    <hyperlink ref="R1" location="ReadMe!A1" display="go back to ReadMe"/>
  </hyperlinks>
  <pageMargins left="0.70866141732283472" right="0.70866141732283472" top="0.74803149606299213" bottom="0.74803149606299213" header="0.31496062992125984" footer="0.31496062992125984"/>
  <pageSetup paperSize="9" scale="94" orientation="landscape" r:id="rId1"/>
  <headerFooter>
    <oddHeader>&amp;C&amp;A</oddHeader>
    <oddFooter>&amp;C&amp;Z&amp;F</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workbookViewId="0">
      <selection activeCell="H32" sqref="H32"/>
    </sheetView>
  </sheetViews>
  <sheetFormatPr baseColWidth="10" defaultColWidth="9.140625" defaultRowHeight="15"/>
  <cols>
    <col min="1" max="1" width="2.7109375" customWidth="1"/>
    <col min="2" max="2" width="9.140625" style="1"/>
  </cols>
  <sheetData>
    <row r="1" spans="1:18" ht="19.5" thickBot="1">
      <c r="A1" s="117" t="s">
        <v>301</v>
      </c>
      <c r="G1" s="118" t="s">
        <v>74</v>
      </c>
      <c r="R1" s="142" t="s">
        <v>370</v>
      </c>
    </row>
    <row r="2" spans="1:18" s="2" customFormat="1" ht="15.75" customHeight="1" thickBot="1">
      <c r="B2" s="30" t="s">
        <v>59</v>
      </c>
      <c r="C2" s="205">
        <v>2030</v>
      </c>
      <c r="D2" s="206"/>
      <c r="E2" s="206"/>
      <c r="F2" s="206"/>
      <c r="G2" s="206"/>
      <c r="H2" s="206"/>
      <c r="I2" s="206"/>
      <c r="J2" s="206"/>
      <c r="K2" s="206"/>
      <c r="L2" s="206"/>
      <c r="M2" s="206"/>
      <c r="N2" s="206"/>
      <c r="O2" s="206"/>
      <c r="P2" s="207"/>
    </row>
    <row r="3" spans="1:18" s="2" customFormat="1" ht="15.75" customHeight="1" thickBot="1">
      <c r="B3" s="58" t="s">
        <v>159</v>
      </c>
      <c r="C3" s="205" t="s">
        <v>11</v>
      </c>
      <c r="D3" s="206"/>
      <c r="E3" s="206"/>
      <c r="F3" s="206"/>
      <c r="G3" s="206"/>
      <c r="H3" s="206"/>
      <c r="I3" s="206"/>
      <c r="J3" s="206"/>
      <c r="K3" s="206"/>
      <c r="L3" s="206"/>
      <c r="M3" s="206"/>
      <c r="N3" s="206"/>
      <c r="O3" s="206"/>
      <c r="P3" s="207"/>
    </row>
    <row r="4" spans="1:18" s="50" customFormat="1" ht="23.25" thickBot="1">
      <c r="B4" s="23" t="s">
        <v>149</v>
      </c>
      <c r="C4" s="47" t="s">
        <v>150</v>
      </c>
      <c r="D4" s="47" t="s">
        <v>151</v>
      </c>
      <c r="E4" s="47" t="s">
        <v>152</v>
      </c>
      <c r="F4" s="47" t="s">
        <v>18</v>
      </c>
      <c r="G4" s="47" t="s">
        <v>153</v>
      </c>
      <c r="H4" s="47" t="s">
        <v>16</v>
      </c>
      <c r="I4" s="47" t="s">
        <v>154</v>
      </c>
      <c r="J4" s="47" t="s">
        <v>155</v>
      </c>
      <c r="K4" s="47" t="s">
        <v>156</v>
      </c>
      <c r="L4" s="47" t="s">
        <v>15</v>
      </c>
      <c r="M4" s="48" t="s">
        <v>14</v>
      </c>
      <c r="N4" s="49" t="s">
        <v>157</v>
      </c>
      <c r="O4" s="48" t="s">
        <v>158</v>
      </c>
      <c r="P4" s="48" t="s">
        <v>185</v>
      </c>
    </row>
    <row r="5" spans="1:18" ht="15.75" thickBot="1">
      <c r="B5" s="24" t="s">
        <v>57</v>
      </c>
      <c r="C5" s="18" t="s">
        <v>6</v>
      </c>
      <c r="D5" s="18" t="s">
        <v>6</v>
      </c>
      <c r="E5" s="18" t="s">
        <v>6</v>
      </c>
      <c r="F5" s="18" t="s">
        <v>6</v>
      </c>
      <c r="G5" s="18" t="s">
        <v>6</v>
      </c>
      <c r="H5" s="18" t="s">
        <v>6</v>
      </c>
      <c r="I5" s="18" t="s">
        <v>6</v>
      </c>
      <c r="J5" s="18" t="s">
        <v>6</v>
      </c>
      <c r="K5" s="18" t="s">
        <v>6</v>
      </c>
      <c r="L5" s="18" t="s">
        <v>6</v>
      </c>
      <c r="M5" s="17" t="s">
        <v>6</v>
      </c>
      <c r="N5" s="51" t="s">
        <v>6</v>
      </c>
      <c r="O5" s="17" t="s">
        <v>6</v>
      </c>
      <c r="P5" s="17" t="s">
        <v>6</v>
      </c>
    </row>
    <row r="6" spans="1:18">
      <c r="B6" s="25" t="s">
        <v>56</v>
      </c>
      <c r="C6" s="4">
        <v>0</v>
      </c>
      <c r="D6" s="4">
        <v>340</v>
      </c>
      <c r="E6" s="4">
        <v>0</v>
      </c>
      <c r="F6" s="4">
        <v>3770</v>
      </c>
      <c r="G6" s="4">
        <v>0</v>
      </c>
      <c r="H6" s="4">
        <v>0</v>
      </c>
      <c r="I6" s="4">
        <v>0</v>
      </c>
      <c r="J6" s="4">
        <v>0</v>
      </c>
      <c r="K6" s="4">
        <v>0</v>
      </c>
      <c r="L6" s="4">
        <v>0</v>
      </c>
      <c r="M6" s="13">
        <v>0</v>
      </c>
      <c r="N6" s="53">
        <f t="shared" ref="N6:N39" si="0">C6+K6</f>
        <v>0</v>
      </c>
      <c r="O6" s="13">
        <f t="shared" ref="O6:O39" si="1">D6+E6+G6+I6+J6</f>
        <v>340</v>
      </c>
      <c r="P6" s="13">
        <f>SUM(C6:M6)</f>
        <v>4110</v>
      </c>
    </row>
    <row r="7" spans="1:18">
      <c r="B7" s="25" t="s">
        <v>54</v>
      </c>
      <c r="C7" s="16">
        <v>0</v>
      </c>
      <c r="D7" s="16">
        <v>242</v>
      </c>
      <c r="E7" s="16">
        <v>2233</v>
      </c>
      <c r="F7" s="16">
        <v>45189</v>
      </c>
      <c r="G7" s="16">
        <v>0</v>
      </c>
      <c r="H7" s="16">
        <v>0</v>
      </c>
      <c r="I7" s="16">
        <v>0</v>
      </c>
      <c r="J7" s="16">
        <v>4158</v>
      </c>
      <c r="K7" s="16">
        <v>4429</v>
      </c>
      <c r="L7" s="16">
        <v>2592</v>
      </c>
      <c r="M7" s="15">
        <v>6812</v>
      </c>
      <c r="N7" s="52">
        <f t="shared" si="0"/>
        <v>4429</v>
      </c>
      <c r="O7" s="15">
        <f t="shared" si="1"/>
        <v>6633</v>
      </c>
      <c r="P7" s="15">
        <f>SUM(C7:M7)</f>
        <v>65655</v>
      </c>
    </row>
    <row r="8" spans="1:18">
      <c r="B8" s="25" t="s">
        <v>53</v>
      </c>
      <c r="C8" s="4">
        <v>0</v>
      </c>
      <c r="D8" s="4">
        <v>0</v>
      </c>
      <c r="E8" s="4">
        <v>0</v>
      </c>
      <c r="F8" s="4">
        <v>5089</v>
      </c>
      <c r="G8" s="4">
        <v>15484</v>
      </c>
      <c r="H8" s="4">
        <v>0</v>
      </c>
      <c r="I8" s="4">
        <v>0</v>
      </c>
      <c r="J8" s="4">
        <v>874</v>
      </c>
      <c r="K8" s="4">
        <v>0</v>
      </c>
      <c r="L8" s="4">
        <v>0</v>
      </c>
      <c r="M8" s="13">
        <v>550</v>
      </c>
      <c r="N8" s="53">
        <f t="shared" si="0"/>
        <v>0</v>
      </c>
      <c r="O8" s="13">
        <f t="shared" si="1"/>
        <v>16358</v>
      </c>
      <c r="P8" s="13">
        <f t="shared" ref="P8:P39" si="2">SUM(C8:M8)</f>
        <v>21997</v>
      </c>
    </row>
    <row r="9" spans="1:18">
      <c r="B9" s="25" t="s">
        <v>52</v>
      </c>
      <c r="C9" s="16">
        <v>0</v>
      </c>
      <c r="D9" s="16">
        <v>810</v>
      </c>
      <c r="E9" s="16">
        <v>0</v>
      </c>
      <c r="F9" s="16">
        <v>434</v>
      </c>
      <c r="G9" s="16">
        <v>0</v>
      </c>
      <c r="H9" s="16">
        <v>0</v>
      </c>
      <c r="I9" s="16">
        <v>0</v>
      </c>
      <c r="J9" s="16">
        <v>18605</v>
      </c>
      <c r="K9" s="16">
        <v>10336</v>
      </c>
      <c r="L9" s="16">
        <v>4518</v>
      </c>
      <c r="M9" s="15">
        <v>13347</v>
      </c>
      <c r="N9" s="52">
        <f t="shared" si="0"/>
        <v>10336</v>
      </c>
      <c r="O9" s="15">
        <f t="shared" si="1"/>
        <v>19415</v>
      </c>
      <c r="P9" s="15">
        <f t="shared" si="2"/>
        <v>48050</v>
      </c>
    </row>
    <row r="10" spans="1:18">
      <c r="B10" s="25" t="s">
        <v>51</v>
      </c>
      <c r="C10" s="4">
        <v>0</v>
      </c>
      <c r="D10" s="4">
        <v>0</v>
      </c>
      <c r="E10" s="4">
        <v>1168</v>
      </c>
      <c r="F10" s="4">
        <v>4205</v>
      </c>
      <c r="G10" s="4">
        <v>26951</v>
      </c>
      <c r="H10" s="4">
        <v>13849</v>
      </c>
      <c r="I10" s="4">
        <v>0</v>
      </c>
      <c r="J10" s="4">
        <v>0</v>
      </c>
      <c r="K10" s="4">
        <v>0</v>
      </c>
      <c r="L10" s="4">
        <v>1723</v>
      </c>
      <c r="M10" s="13">
        <v>1438</v>
      </c>
      <c r="N10" s="53">
        <f t="shared" si="0"/>
        <v>0</v>
      </c>
      <c r="O10" s="13">
        <f t="shared" si="1"/>
        <v>28119</v>
      </c>
      <c r="P10" s="13">
        <f t="shared" si="2"/>
        <v>49334</v>
      </c>
    </row>
    <row r="11" spans="1:18">
      <c r="B11" s="25" t="s">
        <v>50</v>
      </c>
      <c r="C11" s="16">
        <v>0</v>
      </c>
      <c r="D11" s="16">
        <v>0</v>
      </c>
      <c r="E11" s="16">
        <v>0</v>
      </c>
      <c r="F11" s="16">
        <v>42089</v>
      </c>
      <c r="G11" s="16">
        <v>0</v>
      </c>
      <c r="H11" s="16">
        <v>14918</v>
      </c>
      <c r="I11" s="16">
        <v>0</v>
      </c>
      <c r="J11" s="16">
        <v>3189</v>
      </c>
      <c r="K11" s="16">
        <v>2263</v>
      </c>
      <c r="L11" s="16">
        <v>2339</v>
      </c>
      <c r="M11" s="15">
        <v>198</v>
      </c>
      <c r="N11" s="52">
        <f t="shared" si="0"/>
        <v>2263</v>
      </c>
      <c r="O11" s="15">
        <f t="shared" si="1"/>
        <v>3189</v>
      </c>
      <c r="P11" s="15">
        <f t="shared" si="2"/>
        <v>64996</v>
      </c>
    </row>
    <row r="12" spans="1:18">
      <c r="B12" s="25" t="s">
        <v>49</v>
      </c>
      <c r="C12" s="4">
        <v>0</v>
      </c>
      <c r="D12" s="4">
        <v>1991</v>
      </c>
      <c r="E12" s="4">
        <v>745</v>
      </c>
      <c r="F12" s="4">
        <v>3091</v>
      </c>
      <c r="G12" s="4">
        <v>37075</v>
      </c>
      <c r="H12" s="4">
        <v>28603</v>
      </c>
      <c r="I12" s="4">
        <v>0</v>
      </c>
      <c r="J12" s="4">
        <v>0</v>
      </c>
      <c r="K12" s="4">
        <v>6685</v>
      </c>
      <c r="L12" s="4">
        <v>3025</v>
      </c>
      <c r="M12" s="13">
        <v>967</v>
      </c>
      <c r="N12" s="53">
        <f t="shared" si="0"/>
        <v>6685</v>
      </c>
      <c r="O12" s="13">
        <f t="shared" si="1"/>
        <v>39811</v>
      </c>
      <c r="P12" s="13">
        <f t="shared" si="2"/>
        <v>82182</v>
      </c>
    </row>
    <row r="13" spans="1:18">
      <c r="B13" s="25" t="s">
        <v>48</v>
      </c>
      <c r="C13" s="16">
        <v>0</v>
      </c>
      <c r="D13" s="16">
        <v>19437</v>
      </c>
      <c r="E13" s="16">
        <v>110363</v>
      </c>
      <c r="F13" s="16">
        <v>17552</v>
      </c>
      <c r="G13" s="16">
        <v>88747</v>
      </c>
      <c r="H13" s="16">
        <v>0</v>
      </c>
      <c r="I13" s="16">
        <v>1322</v>
      </c>
      <c r="J13" s="16">
        <v>33537</v>
      </c>
      <c r="K13" s="16">
        <v>37678</v>
      </c>
      <c r="L13" s="16">
        <v>54282</v>
      </c>
      <c r="M13" s="15">
        <v>128877</v>
      </c>
      <c r="N13" s="52">
        <f t="shared" si="0"/>
        <v>37678</v>
      </c>
      <c r="O13" s="15">
        <f t="shared" si="1"/>
        <v>253406</v>
      </c>
      <c r="P13" s="15">
        <f t="shared" si="2"/>
        <v>491795</v>
      </c>
    </row>
    <row r="14" spans="1:18">
      <c r="B14" s="25" t="s">
        <v>47</v>
      </c>
      <c r="C14" s="4">
        <v>5671</v>
      </c>
      <c r="D14" s="4">
        <v>3653</v>
      </c>
      <c r="E14" s="4">
        <v>2891</v>
      </c>
      <c r="F14" s="4">
        <v>27</v>
      </c>
      <c r="G14" s="4">
        <v>0</v>
      </c>
      <c r="H14" s="4">
        <v>0</v>
      </c>
      <c r="I14" s="4">
        <v>0</v>
      </c>
      <c r="J14" s="4">
        <v>0</v>
      </c>
      <c r="K14" s="4">
        <v>1750</v>
      </c>
      <c r="L14" s="4">
        <v>832</v>
      </c>
      <c r="M14" s="13">
        <v>26602</v>
      </c>
      <c r="N14" s="53">
        <f t="shared" si="0"/>
        <v>7421</v>
      </c>
      <c r="O14" s="13">
        <f t="shared" si="1"/>
        <v>6544</v>
      </c>
      <c r="P14" s="13">
        <f t="shared" si="2"/>
        <v>41426</v>
      </c>
    </row>
    <row r="15" spans="1:18">
      <c r="B15" s="25" t="s">
        <v>46</v>
      </c>
      <c r="C15" s="16">
        <v>2149</v>
      </c>
      <c r="D15" s="16">
        <v>0</v>
      </c>
      <c r="E15" s="16">
        <v>0</v>
      </c>
      <c r="F15" s="16">
        <v>70</v>
      </c>
      <c r="G15" s="16">
        <v>0</v>
      </c>
      <c r="H15" s="16">
        <v>0</v>
      </c>
      <c r="I15" s="16">
        <v>15</v>
      </c>
      <c r="J15" s="16">
        <v>483</v>
      </c>
      <c r="K15" s="16">
        <v>713</v>
      </c>
      <c r="L15" s="16">
        <v>0</v>
      </c>
      <c r="M15" s="15">
        <v>805</v>
      </c>
      <c r="N15" s="52">
        <f t="shared" si="0"/>
        <v>2862</v>
      </c>
      <c r="O15" s="15">
        <f t="shared" si="1"/>
        <v>498</v>
      </c>
      <c r="P15" s="15">
        <f t="shared" si="2"/>
        <v>4235</v>
      </c>
    </row>
    <row r="16" spans="1:18">
      <c r="B16" s="25" t="s">
        <v>45</v>
      </c>
      <c r="C16" s="4">
        <v>0</v>
      </c>
      <c r="D16" s="4">
        <v>16809</v>
      </c>
      <c r="E16" s="4">
        <v>24025</v>
      </c>
      <c r="F16" s="4">
        <v>33677</v>
      </c>
      <c r="G16" s="4">
        <v>0</v>
      </c>
      <c r="H16" s="4">
        <v>49821</v>
      </c>
      <c r="I16" s="4">
        <v>0</v>
      </c>
      <c r="J16" s="4">
        <v>46438</v>
      </c>
      <c r="K16" s="4">
        <v>12587</v>
      </c>
      <c r="L16" s="4">
        <v>69870</v>
      </c>
      <c r="M16" s="13">
        <v>60291</v>
      </c>
      <c r="N16" s="53">
        <f t="shared" si="0"/>
        <v>12587</v>
      </c>
      <c r="O16" s="13">
        <f t="shared" si="1"/>
        <v>87272</v>
      </c>
      <c r="P16" s="13">
        <f t="shared" si="2"/>
        <v>313518</v>
      </c>
    </row>
    <row r="17" spans="2:16">
      <c r="B17" s="25" t="s">
        <v>44</v>
      </c>
      <c r="C17" s="16">
        <v>2421</v>
      </c>
      <c r="D17" s="16">
        <v>0</v>
      </c>
      <c r="E17" s="16">
        <v>1398</v>
      </c>
      <c r="F17" s="16">
        <v>13875</v>
      </c>
      <c r="G17" s="16">
        <v>0</v>
      </c>
      <c r="H17" s="16">
        <v>40623</v>
      </c>
      <c r="I17" s="16">
        <v>7</v>
      </c>
      <c r="J17" s="16">
        <v>8602</v>
      </c>
      <c r="K17" s="16">
        <v>11996</v>
      </c>
      <c r="L17" s="16">
        <v>78</v>
      </c>
      <c r="M17" s="15">
        <v>5451</v>
      </c>
      <c r="N17" s="52">
        <f t="shared" si="0"/>
        <v>14417</v>
      </c>
      <c r="O17" s="15">
        <f t="shared" si="1"/>
        <v>10007</v>
      </c>
      <c r="P17" s="15">
        <f t="shared" si="2"/>
        <v>84451</v>
      </c>
    </row>
    <row r="18" spans="2:16">
      <c r="B18" s="25" t="s">
        <v>42</v>
      </c>
      <c r="C18" s="4">
        <v>0</v>
      </c>
      <c r="D18" s="4">
        <v>63</v>
      </c>
      <c r="E18" s="4">
        <v>6978</v>
      </c>
      <c r="F18" s="4">
        <v>58560</v>
      </c>
      <c r="G18" s="4">
        <v>0</v>
      </c>
      <c r="H18" s="4">
        <v>401833</v>
      </c>
      <c r="I18" s="4">
        <v>0</v>
      </c>
      <c r="J18" s="4">
        <v>12826</v>
      </c>
      <c r="K18" s="4">
        <v>6002</v>
      </c>
      <c r="L18" s="4">
        <v>10648</v>
      </c>
      <c r="M18" s="13">
        <v>29847</v>
      </c>
      <c r="N18" s="53">
        <f t="shared" si="0"/>
        <v>6002</v>
      </c>
      <c r="O18" s="13">
        <f t="shared" si="1"/>
        <v>19867</v>
      </c>
      <c r="P18" s="13">
        <f t="shared" si="2"/>
        <v>526757</v>
      </c>
    </row>
    <row r="19" spans="2:16">
      <c r="B19" s="25" t="s">
        <v>43</v>
      </c>
      <c r="C19" s="16">
        <v>0</v>
      </c>
      <c r="D19" s="16">
        <v>29787</v>
      </c>
      <c r="E19" s="16">
        <v>13928</v>
      </c>
      <c r="F19" s="16">
        <v>12582</v>
      </c>
      <c r="G19" s="16">
        <v>0</v>
      </c>
      <c r="H19" s="16">
        <v>31369</v>
      </c>
      <c r="I19" s="16">
        <v>0</v>
      </c>
      <c r="J19" s="16">
        <v>10247</v>
      </c>
      <c r="K19" s="16">
        <v>26881</v>
      </c>
      <c r="L19" s="16">
        <v>7343</v>
      </c>
      <c r="M19" s="15">
        <v>160922</v>
      </c>
      <c r="N19" s="52">
        <f t="shared" si="0"/>
        <v>26881</v>
      </c>
      <c r="O19" s="15">
        <f t="shared" si="1"/>
        <v>53962</v>
      </c>
      <c r="P19" s="15">
        <f t="shared" si="2"/>
        <v>293059</v>
      </c>
    </row>
    <row r="20" spans="2:16">
      <c r="B20" s="25" t="s">
        <v>41</v>
      </c>
      <c r="C20" s="4">
        <v>0</v>
      </c>
      <c r="D20" s="4">
        <v>2717</v>
      </c>
      <c r="E20" s="4">
        <v>0</v>
      </c>
      <c r="F20" s="4">
        <v>5955</v>
      </c>
      <c r="G20" s="4">
        <v>20015</v>
      </c>
      <c r="H20" s="4">
        <v>0</v>
      </c>
      <c r="I20" s="4">
        <v>0</v>
      </c>
      <c r="J20" s="4">
        <v>0</v>
      </c>
      <c r="K20" s="4">
        <v>2140</v>
      </c>
      <c r="L20" s="4">
        <v>6601</v>
      </c>
      <c r="M20" s="13">
        <v>12302</v>
      </c>
      <c r="N20" s="53">
        <f t="shared" si="0"/>
        <v>2140</v>
      </c>
      <c r="O20" s="13">
        <f t="shared" si="1"/>
        <v>22732</v>
      </c>
      <c r="P20" s="13">
        <f t="shared" si="2"/>
        <v>49730</v>
      </c>
    </row>
    <row r="21" spans="2:16">
      <c r="B21" s="25" t="s">
        <v>40</v>
      </c>
      <c r="C21" s="16">
        <v>0</v>
      </c>
      <c r="D21" s="16">
        <v>215</v>
      </c>
      <c r="E21" s="16">
        <v>4945</v>
      </c>
      <c r="F21" s="16">
        <v>5186</v>
      </c>
      <c r="G21" s="16">
        <v>0</v>
      </c>
      <c r="H21" s="16">
        <v>0</v>
      </c>
      <c r="I21" s="16">
        <v>0</v>
      </c>
      <c r="J21" s="16">
        <v>874</v>
      </c>
      <c r="K21" s="16">
        <v>1223</v>
      </c>
      <c r="L21" s="16">
        <v>314</v>
      </c>
      <c r="M21" s="15">
        <v>1123</v>
      </c>
      <c r="N21" s="52">
        <f t="shared" si="0"/>
        <v>1223</v>
      </c>
      <c r="O21" s="15">
        <f t="shared" si="1"/>
        <v>6034</v>
      </c>
      <c r="P21" s="15">
        <f t="shared" si="2"/>
        <v>13880</v>
      </c>
    </row>
    <row r="22" spans="2:16">
      <c r="B22" s="25" t="s">
        <v>39</v>
      </c>
      <c r="C22" s="4">
        <v>1201</v>
      </c>
      <c r="D22" s="4">
        <v>420</v>
      </c>
      <c r="E22" s="4">
        <v>0</v>
      </c>
      <c r="F22" s="4">
        <v>248</v>
      </c>
      <c r="G22" s="4">
        <v>3323</v>
      </c>
      <c r="H22" s="4">
        <v>28765</v>
      </c>
      <c r="I22" s="4">
        <v>0</v>
      </c>
      <c r="J22" s="4">
        <v>3249</v>
      </c>
      <c r="K22" s="4">
        <v>2482</v>
      </c>
      <c r="L22" s="4">
        <v>79</v>
      </c>
      <c r="M22" s="13">
        <v>1616</v>
      </c>
      <c r="N22" s="53">
        <f t="shared" si="0"/>
        <v>3683</v>
      </c>
      <c r="O22" s="13">
        <f t="shared" si="1"/>
        <v>6992</v>
      </c>
      <c r="P22" s="13">
        <f t="shared" si="2"/>
        <v>41383</v>
      </c>
    </row>
    <row r="23" spans="2:16">
      <c r="B23" s="25" t="s">
        <v>38</v>
      </c>
      <c r="C23" s="16">
        <v>0</v>
      </c>
      <c r="D23" s="16">
        <v>9773</v>
      </c>
      <c r="E23" s="16">
        <v>3723</v>
      </c>
      <c r="F23" s="16">
        <v>705</v>
      </c>
      <c r="G23" s="16">
        <v>0</v>
      </c>
      <c r="H23" s="16">
        <v>0</v>
      </c>
      <c r="I23" s="16">
        <v>0</v>
      </c>
      <c r="J23" s="16">
        <v>1007</v>
      </c>
      <c r="K23" s="16">
        <v>1747</v>
      </c>
      <c r="L23" s="16">
        <v>10</v>
      </c>
      <c r="M23" s="15">
        <v>10416</v>
      </c>
      <c r="N23" s="52">
        <f t="shared" si="0"/>
        <v>1747</v>
      </c>
      <c r="O23" s="15">
        <f t="shared" si="1"/>
        <v>14503</v>
      </c>
      <c r="P23" s="15">
        <f t="shared" si="2"/>
        <v>27381</v>
      </c>
    </row>
    <row r="24" spans="2:16">
      <c r="B24" s="25" t="s">
        <v>37</v>
      </c>
      <c r="C24" s="4">
        <v>0</v>
      </c>
      <c r="D24" s="4">
        <v>57769</v>
      </c>
      <c r="E24" s="4">
        <v>36869</v>
      </c>
      <c r="F24" s="4">
        <v>46612</v>
      </c>
      <c r="G24" s="4">
        <v>0</v>
      </c>
      <c r="H24" s="4">
        <v>0</v>
      </c>
      <c r="I24" s="4">
        <v>0</v>
      </c>
      <c r="J24" s="4">
        <v>27728</v>
      </c>
      <c r="K24" s="4">
        <v>30803</v>
      </c>
      <c r="L24" s="4">
        <v>38576</v>
      </c>
      <c r="M24" s="13">
        <v>26689</v>
      </c>
      <c r="N24" s="53">
        <f t="shared" si="0"/>
        <v>30803</v>
      </c>
      <c r="O24" s="13">
        <f t="shared" si="1"/>
        <v>122366</v>
      </c>
      <c r="P24" s="13">
        <f t="shared" si="2"/>
        <v>265046</v>
      </c>
    </row>
    <row r="25" spans="2:16">
      <c r="B25" s="25" t="s">
        <v>36</v>
      </c>
      <c r="C25" s="16">
        <v>0</v>
      </c>
      <c r="D25" s="16">
        <v>65</v>
      </c>
      <c r="E25" s="16">
        <v>0</v>
      </c>
      <c r="F25" s="16">
        <v>561</v>
      </c>
      <c r="G25" s="16">
        <v>0</v>
      </c>
      <c r="H25" s="16">
        <v>9096</v>
      </c>
      <c r="I25" s="16">
        <v>0</v>
      </c>
      <c r="J25" s="16">
        <v>547</v>
      </c>
      <c r="K25" s="16">
        <v>1082</v>
      </c>
      <c r="L25" s="16">
        <v>68</v>
      </c>
      <c r="M25" s="15">
        <v>921</v>
      </c>
      <c r="N25" s="52">
        <f t="shared" si="0"/>
        <v>1082</v>
      </c>
      <c r="O25" s="15">
        <f t="shared" si="1"/>
        <v>612</v>
      </c>
      <c r="P25" s="15">
        <f t="shared" si="2"/>
        <v>12340</v>
      </c>
    </row>
    <row r="26" spans="2:16">
      <c r="B26" s="25" t="s">
        <v>35</v>
      </c>
      <c r="C26" s="4">
        <v>0</v>
      </c>
      <c r="D26" s="4">
        <v>100</v>
      </c>
      <c r="E26" s="4">
        <v>0</v>
      </c>
      <c r="F26" s="4">
        <v>131</v>
      </c>
      <c r="G26" s="4">
        <v>0</v>
      </c>
      <c r="H26" s="4">
        <v>0</v>
      </c>
      <c r="I26" s="4">
        <v>0</v>
      </c>
      <c r="J26" s="4">
        <v>381</v>
      </c>
      <c r="K26" s="4">
        <v>475</v>
      </c>
      <c r="L26" s="4">
        <v>131</v>
      </c>
      <c r="M26" s="13">
        <v>129</v>
      </c>
      <c r="N26" s="53">
        <f t="shared" si="0"/>
        <v>475</v>
      </c>
      <c r="O26" s="13">
        <f t="shared" si="1"/>
        <v>481</v>
      </c>
      <c r="P26" s="13">
        <f t="shared" si="2"/>
        <v>1347</v>
      </c>
    </row>
    <row r="27" spans="2:16">
      <c r="B27" s="25" t="s">
        <v>34</v>
      </c>
      <c r="C27" s="16">
        <v>0</v>
      </c>
      <c r="D27" s="16">
        <v>2335</v>
      </c>
      <c r="E27" s="16">
        <v>0</v>
      </c>
      <c r="F27" s="16">
        <v>2956</v>
      </c>
      <c r="G27" s="16">
        <v>0</v>
      </c>
      <c r="H27" s="16">
        <v>0</v>
      </c>
      <c r="I27" s="16">
        <v>0</v>
      </c>
      <c r="J27" s="16">
        <v>781</v>
      </c>
      <c r="K27" s="16">
        <v>1302</v>
      </c>
      <c r="L27" s="16">
        <v>56</v>
      </c>
      <c r="M27" s="15">
        <v>686</v>
      </c>
      <c r="N27" s="52">
        <f t="shared" si="0"/>
        <v>1302</v>
      </c>
      <c r="O27" s="15">
        <f t="shared" si="1"/>
        <v>3116</v>
      </c>
      <c r="P27" s="15">
        <f t="shared" si="2"/>
        <v>8116</v>
      </c>
    </row>
    <row r="28" spans="2:16">
      <c r="B28" s="25" t="s">
        <v>32</v>
      </c>
      <c r="C28" s="4">
        <v>0</v>
      </c>
      <c r="D28" s="4">
        <v>0</v>
      </c>
      <c r="E28" s="4">
        <v>0</v>
      </c>
      <c r="F28" s="4">
        <v>3242</v>
      </c>
      <c r="G28" s="4">
        <v>3045</v>
      </c>
      <c r="H28" s="4">
        <v>0</v>
      </c>
      <c r="I28" s="4">
        <v>0</v>
      </c>
      <c r="J28" s="4">
        <v>0</v>
      </c>
      <c r="K28" s="4">
        <v>0</v>
      </c>
      <c r="L28" s="4">
        <v>0</v>
      </c>
      <c r="M28" s="13">
        <v>188</v>
      </c>
      <c r="N28" s="53">
        <f t="shared" si="0"/>
        <v>0</v>
      </c>
      <c r="O28" s="13">
        <f t="shared" si="1"/>
        <v>3045</v>
      </c>
      <c r="P28" s="13">
        <f t="shared" si="2"/>
        <v>6475</v>
      </c>
    </row>
    <row r="29" spans="2:16">
      <c r="B29" s="25" t="s">
        <v>31</v>
      </c>
      <c r="C29" s="16">
        <v>0</v>
      </c>
      <c r="D29" s="16">
        <v>248</v>
      </c>
      <c r="E29" s="16">
        <v>2228</v>
      </c>
      <c r="F29" s="16">
        <v>1562</v>
      </c>
      <c r="G29" s="16">
        <v>2968</v>
      </c>
      <c r="H29" s="16">
        <v>0</v>
      </c>
      <c r="I29" s="16">
        <v>0</v>
      </c>
      <c r="J29" s="16">
        <v>0</v>
      </c>
      <c r="K29" s="16">
        <v>131</v>
      </c>
      <c r="L29" s="16">
        <v>44</v>
      </c>
      <c r="M29" s="15">
        <v>163</v>
      </c>
      <c r="N29" s="52">
        <f t="shared" si="0"/>
        <v>131</v>
      </c>
      <c r="O29" s="15">
        <f t="shared" si="1"/>
        <v>5444</v>
      </c>
      <c r="P29" s="15">
        <f t="shared" si="2"/>
        <v>7344</v>
      </c>
    </row>
    <row r="30" spans="2:16">
      <c r="B30" s="25" t="s">
        <v>33</v>
      </c>
      <c r="C30" s="4">
        <v>0</v>
      </c>
      <c r="D30" s="4">
        <v>3236</v>
      </c>
      <c r="E30" s="4">
        <v>0</v>
      </c>
      <c r="F30" s="4">
        <v>0</v>
      </c>
      <c r="G30" s="4">
        <v>0</v>
      </c>
      <c r="H30" s="4">
        <v>0</v>
      </c>
      <c r="I30" s="4">
        <v>0</v>
      </c>
      <c r="J30" s="4">
        <v>102</v>
      </c>
      <c r="K30" s="4">
        <v>707</v>
      </c>
      <c r="L30" s="4">
        <v>141</v>
      </c>
      <c r="M30" s="13">
        <v>3181</v>
      </c>
      <c r="N30" s="53">
        <f t="shared" si="0"/>
        <v>707</v>
      </c>
      <c r="O30" s="13">
        <f t="shared" si="1"/>
        <v>3338</v>
      </c>
      <c r="P30" s="13">
        <f t="shared" si="2"/>
        <v>7367</v>
      </c>
    </row>
    <row r="31" spans="2:16">
      <c r="B31" s="25" t="s">
        <v>29</v>
      </c>
      <c r="C31" s="16">
        <v>0</v>
      </c>
      <c r="D31" s="16">
        <v>9710</v>
      </c>
      <c r="E31" s="16">
        <v>28836</v>
      </c>
      <c r="F31" s="16">
        <v>105</v>
      </c>
      <c r="G31" s="16">
        <v>0</v>
      </c>
      <c r="H31" s="16">
        <v>3339</v>
      </c>
      <c r="I31" s="16">
        <v>0</v>
      </c>
      <c r="J31" s="16">
        <v>25814</v>
      </c>
      <c r="K31" s="16">
        <v>2070</v>
      </c>
      <c r="L31" s="16">
        <v>5521</v>
      </c>
      <c r="M31" s="15">
        <v>14663</v>
      </c>
      <c r="N31" s="52">
        <f t="shared" si="0"/>
        <v>2070</v>
      </c>
      <c r="O31" s="15">
        <f t="shared" si="1"/>
        <v>64360</v>
      </c>
      <c r="P31" s="15">
        <f t="shared" si="2"/>
        <v>90058</v>
      </c>
    </row>
    <row r="32" spans="2:16">
      <c r="B32" s="25" t="s">
        <v>28</v>
      </c>
      <c r="C32" s="4">
        <v>0</v>
      </c>
      <c r="D32" s="4">
        <v>3255</v>
      </c>
      <c r="E32" s="4">
        <v>0</v>
      </c>
      <c r="F32" s="4">
        <v>136188</v>
      </c>
      <c r="G32" s="4">
        <v>0</v>
      </c>
      <c r="H32" s="4">
        <v>0</v>
      </c>
      <c r="I32" s="4">
        <v>0</v>
      </c>
      <c r="J32" s="4">
        <v>0</v>
      </c>
      <c r="K32" s="4">
        <v>0</v>
      </c>
      <c r="L32" s="4">
        <v>0</v>
      </c>
      <c r="M32" s="13">
        <v>4369</v>
      </c>
      <c r="N32" s="53">
        <f t="shared" si="0"/>
        <v>0</v>
      </c>
      <c r="O32" s="13">
        <f t="shared" si="1"/>
        <v>3255</v>
      </c>
      <c r="P32" s="13">
        <f t="shared" si="2"/>
        <v>143812</v>
      </c>
    </row>
    <row r="33" spans="2:16">
      <c r="B33" s="25" t="s">
        <v>30</v>
      </c>
      <c r="C33" s="16">
        <v>23715</v>
      </c>
      <c r="D33" s="16">
        <v>7</v>
      </c>
      <c r="E33" s="16">
        <v>25836</v>
      </c>
      <c r="F33" s="16">
        <v>2387</v>
      </c>
      <c r="G33" s="16">
        <v>49169</v>
      </c>
      <c r="H33" s="16">
        <v>21047</v>
      </c>
      <c r="I33" s="16">
        <v>0</v>
      </c>
      <c r="J33" s="16">
        <v>34595</v>
      </c>
      <c r="K33" s="16">
        <v>5377</v>
      </c>
      <c r="L33" s="16">
        <v>557</v>
      </c>
      <c r="M33" s="15">
        <v>11862</v>
      </c>
      <c r="N33" s="52">
        <f t="shared" si="0"/>
        <v>29092</v>
      </c>
      <c r="O33" s="15">
        <f t="shared" si="1"/>
        <v>109607</v>
      </c>
      <c r="P33" s="15">
        <f t="shared" si="2"/>
        <v>174552</v>
      </c>
    </row>
    <row r="34" spans="2:16">
      <c r="B34" s="25" t="s">
        <v>27</v>
      </c>
      <c r="C34" s="4">
        <v>0</v>
      </c>
      <c r="D34" s="4">
        <v>2363</v>
      </c>
      <c r="E34" s="4">
        <v>0</v>
      </c>
      <c r="F34" s="4">
        <v>13399</v>
      </c>
      <c r="G34" s="4">
        <v>0</v>
      </c>
      <c r="H34" s="4">
        <v>0</v>
      </c>
      <c r="I34" s="4">
        <v>0</v>
      </c>
      <c r="J34" s="4">
        <v>6090</v>
      </c>
      <c r="K34" s="4">
        <v>3282</v>
      </c>
      <c r="L34" s="4">
        <v>2969</v>
      </c>
      <c r="M34" s="13">
        <v>11563</v>
      </c>
      <c r="N34" s="53">
        <f t="shared" si="0"/>
        <v>3282</v>
      </c>
      <c r="O34" s="13">
        <f t="shared" si="1"/>
        <v>8453</v>
      </c>
      <c r="P34" s="13">
        <f t="shared" si="2"/>
        <v>39666</v>
      </c>
    </row>
    <row r="35" spans="2:16">
      <c r="B35" s="25" t="s">
        <v>26</v>
      </c>
      <c r="C35" s="16">
        <v>0</v>
      </c>
      <c r="D35" s="16">
        <v>4108</v>
      </c>
      <c r="E35" s="16">
        <v>3254</v>
      </c>
      <c r="F35" s="16">
        <v>18082</v>
      </c>
      <c r="G35" s="16">
        <v>23843</v>
      </c>
      <c r="H35" s="16">
        <v>18644</v>
      </c>
      <c r="I35" s="16">
        <v>0</v>
      </c>
      <c r="J35" s="16">
        <v>0</v>
      </c>
      <c r="K35" s="16">
        <v>2408</v>
      </c>
      <c r="L35" s="16">
        <v>2693</v>
      </c>
      <c r="M35" s="15">
        <v>8822</v>
      </c>
      <c r="N35" s="52">
        <f t="shared" si="0"/>
        <v>2408</v>
      </c>
      <c r="O35" s="15">
        <f t="shared" si="1"/>
        <v>31205</v>
      </c>
      <c r="P35" s="15">
        <f t="shared" si="2"/>
        <v>81854</v>
      </c>
    </row>
    <row r="36" spans="2:16">
      <c r="B36" s="25" t="s">
        <v>25</v>
      </c>
      <c r="C36" s="4">
        <v>0</v>
      </c>
      <c r="D36" s="4">
        <v>2280</v>
      </c>
      <c r="E36" s="4">
        <v>0</v>
      </c>
      <c r="F36" s="4">
        <v>11151</v>
      </c>
      <c r="G36" s="4">
        <v>35444</v>
      </c>
      <c r="H36" s="4">
        <v>0</v>
      </c>
      <c r="I36" s="4">
        <v>0</v>
      </c>
      <c r="J36" s="4">
        <v>0</v>
      </c>
      <c r="K36" s="4">
        <v>0</v>
      </c>
      <c r="L36" s="4">
        <v>27</v>
      </c>
      <c r="M36" s="13">
        <v>849</v>
      </c>
      <c r="N36" s="53">
        <f t="shared" si="0"/>
        <v>0</v>
      </c>
      <c r="O36" s="13">
        <f t="shared" si="1"/>
        <v>37724</v>
      </c>
      <c r="P36" s="13">
        <f t="shared" si="2"/>
        <v>49751</v>
      </c>
    </row>
    <row r="37" spans="2:16">
      <c r="B37" s="25" t="s">
        <v>24</v>
      </c>
      <c r="C37" s="16">
        <v>0</v>
      </c>
      <c r="D37" s="16">
        <v>0</v>
      </c>
      <c r="E37" s="16">
        <v>0</v>
      </c>
      <c r="F37" s="16">
        <v>66444</v>
      </c>
      <c r="G37" s="16">
        <v>0</v>
      </c>
      <c r="H37" s="16">
        <v>50542</v>
      </c>
      <c r="I37" s="16">
        <v>0</v>
      </c>
      <c r="J37" s="16">
        <v>1370</v>
      </c>
      <c r="K37" s="16">
        <v>18016</v>
      </c>
      <c r="L37" s="16">
        <v>0</v>
      </c>
      <c r="M37" s="15">
        <v>16499</v>
      </c>
      <c r="N37" s="52">
        <f t="shared" si="0"/>
        <v>18016</v>
      </c>
      <c r="O37" s="15">
        <f t="shared" si="1"/>
        <v>1370</v>
      </c>
      <c r="P37" s="15">
        <f t="shared" si="2"/>
        <v>152871</v>
      </c>
    </row>
    <row r="38" spans="2:16">
      <c r="B38" s="25" t="s">
        <v>23</v>
      </c>
      <c r="C38" s="4">
        <v>328</v>
      </c>
      <c r="D38" s="4">
        <v>661</v>
      </c>
      <c r="E38" s="4">
        <v>0</v>
      </c>
      <c r="F38" s="4">
        <v>5333</v>
      </c>
      <c r="G38" s="4">
        <v>3765</v>
      </c>
      <c r="H38" s="4">
        <v>4928</v>
      </c>
      <c r="I38" s="4">
        <v>0</v>
      </c>
      <c r="J38" s="4">
        <v>441</v>
      </c>
      <c r="K38" s="4">
        <v>233</v>
      </c>
      <c r="L38" s="4">
        <v>380</v>
      </c>
      <c r="M38" s="13">
        <v>80</v>
      </c>
      <c r="N38" s="53">
        <f t="shared" si="0"/>
        <v>561</v>
      </c>
      <c r="O38" s="13">
        <f t="shared" si="1"/>
        <v>4867</v>
      </c>
      <c r="P38" s="13">
        <f t="shared" si="2"/>
        <v>16149</v>
      </c>
    </row>
    <row r="39" spans="2:16" ht="15.75" thickBot="1">
      <c r="B39" s="26" t="s">
        <v>22</v>
      </c>
      <c r="C39" s="16">
        <v>1077</v>
      </c>
      <c r="D39" s="16">
        <v>1126</v>
      </c>
      <c r="E39" s="16">
        <v>0</v>
      </c>
      <c r="F39" s="16">
        <v>4776</v>
      </c>
      <c r="G39" s="16">
        <v>1444</v>
      </c>
      <c r="H39" s="16">
        <v>31052</v>
      </c>
      <c r="I39" s="16">
        <v>0</v>
      </c>
      <c r="J39" s="16">
        <v>4064</v>
      </c>
      <c r="K39" s="16">
        <v>1704</v>
      </c>
      <c r="L39" s="16">
        <v>693</v>
      </c>
      <c r="M39" s="15">
        <v>120</v>
      </c>
      <c r="N39" s="52">
        <f t="shared" si="0"/>
        <v>2781</v>
      </c>
      <c r="O39" s="15">
        <f t="shared" si="1"/>
        <v>6634</v>
      </c>
      <c r="P39" s="15">
        <f t="shared" si="2"/>
        <v>46056</v>
      </c>
    </row>
    <row r="40" spans="2:16" s="115" customFormat="1" ht="15.75" thickBot="1">
      <c r="B40" s="26" t="s">
        <v>300</v>
      </c>
      <c r="C40" s="55">
        <f>SUM(C6:C39)</f>
        <v>36562</v>
      </c>
      <c r="D40" s="36">
        <f>SUM(D6:D39)</f>
        <v>173520</v>
      </c>
      <c r="E40" s="36">
        <f t="shared" ref="E40:M40" si="3">SUM(E6:E39)</f>
        <v>269420</v>
      </c>
      <c r="F40" s="36">
        <f t="shared" si="3"/>
        <v>565233</v>
      </c>
      <c r="G40" s="36">
        <f t="shared" si="3"/>
        <v>311273</v>
      </c>
      <c r="H40" s="36">
        <f t="shared" si="3"/>
        <v>748429</v>
      </c>
      <c r="I40" s="36">
        <f t="shared" si="3"/>
        <v>1344</v>
      </c>
      <c r="J40" s="36">
        <f t="shared" si="3"/>
        <v>246002</v>
      </c>
      <c r="K40" s="36">
        <f t="shared" si="3"/>
        <v>196502</v>
      </c>
      <c r="L40" s="36">
        <f t="shared" si="3"/>
        <v>216110</v>
      </c>
      <c r="M40" s="37">
        <f t="shared" si="3"/>
        <v>562348</v>
      </c>
      <c r="N40" s="56">
        <f>SUM(N6:N39)</f>
        <v>233064</v>
      </c>
      <c r="O40" s="37">
        <f>SUM(O6:O39)</f>
        <v>1001559</v>
      </c>
      <c r="P40" s="37">
        <f>SUM(P6:P39)</f>
        <v>3326743</v>
      </c>
    </row>
    <row r="41" spans="2:16" s="115" customFormat="1" ht="15.75" thickBot="1">
      <c r="B41" s="26" t="s">
        <v>61</v>
      </c>
      <c r="C41" s="193">
        <f>C30+C19</f>
        <v>0</v>
      </c>
      <c r="D41" s="191">
        <f>D30+D19</f>
        <v>33023</v>
      </c>
      <c r="E41" s="191">
        <f t="shared" ref="E41:P41" si="4">E30+E19</f>
        <v>13928</v>
      </c>
      <c r="F41" s="191">
        <f t="shared" si="4"/>
        <v>12582</v>
      </c>
      <c r="G41" s="191">
        <f t="shared" si="4"/>
        <v>0</v>
      </c>
      <c r="H41" s="191">
        <f t="shared" si="4"/>
        <v>31369</v>
      </c>
      <c r="I41" s="191">
        <f t="shared" si="4"/>
        <v>0</v>
      </c>
      <c r="J41" s="191">
        <f t="shared" si="4"/>
        <v>10349</v>
      </c>
      <c r="K41" s="191">
        <f t="shared" si="4"/>
        <v>27588</v>
      </c>
      <c r="L41" s="191">
        <f t="shared" si="4"/>
        <v>7484</v>
      </c>
      <c r="M41" s="192">
        <f t="shared" si="4"/>
        <v>164103</v>
      </c>
      <c r="N41" s="194">
        <f t="shared" si="4"/>
        <v>27588</v>
      </c>
      <c r="O41" s="192">
        <f t="shared" si="4"/>
        <v>57300</v>
      </c>
      <c r="P41" s="192">
        <f t="shared" si="4"/>
        <v>300426</v>
      </c>
    </row>
  </sheetData>
  <mergeCells count="2">
    <mergeCell ref="C2:P2"/>
    <mergeCell ref="C3:P3"/>
  </mergeCells>
  <hyperlinks>
    <hyperlink ref="R1" location="ReadMe!A1" display="go back to ReadMe"/>
  </hyperlinks>
  <pageMargins left="0.70866141732283472" right="0.70866141732283472" top="0.74803149606299213" bottom="0.74803149606299213" header="0.31496062992125984" footer="0.31496062992125984"/>
  <pageSetup paperSize="9" scale="94" orientation="landscape" r:id="rId1"/>
  <headerFooter>
    <oddHeader>&amp;C&amp;A</oddHeader>
    <oddFooter>&amp;C&amp;Z&amp;F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zoomScale="110" zoomScaleNormal="110" workbookViewId="0">
      <selection activeCell="K7" sqref="K7"/>
    </sheetView>
  </sheetViews>
  <sheetFormatPr baseColWidth="10" defaultColWidth="11.42578125" defaultRowHeight="15"/>
  <cols>
    <col min="1" max="1" width="17.42578125" style="115" customWidth="1"/>
    <col min="2" max="16384" width="11.42578125" style="115"/>
  </cols>
  <sheetData>
    <row r="1" spans="1:5">
      <c r="A1" s="107" t="s">
        <v>369</v>
      </c>
      <c r="B1" s="91" t="s">
        <v>300</v>
      </c>
      <c r="D1" s="50"/>
      <c r="E1" s="50"/>
    </row>
    <row r="47" spans="1:2">
      <c r="A47" s="50"/>
      <c r="B47" s="50"/>
    </row>
    <row r="48" spans="1:2">
      <c r="A48" s="50"/>
      <c r="B48" s="50"/>
    </row>
  </sheetData>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'T85'!$A$4:$A$37</xm:f>
          </x14:formula1>
          <xm:sqref>B1 D1</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workbookViewId="0">
      <selection activeCell="R35" sqref="R35"/>
    </sheetView>
  </sheetViews>
  <sheetFormatPr baseColWidth="10" defaultColWidth="9.140625" defaultRowHeight="15"/>
  <cols>
    <col min="1" max="1" width="2.7109375" customWidth="1"/>
    <col min="2" max="2" width="9.140625" style="1"/>
  </cols>
  <sheetData>
    <row r="1" spans="1:18" ht="19.5" thickBot="1">
      <c r="A1" s="117" t="s">
        <v>301</v>
      </c>
      <c r="G1" s="118" t="s">
        <v>75</v>
      </c>
      <c r="R1" s="142" t="s">
        <v>370</v>
      </c>
    </row>
    <row r="2" spans="1:18" s="2" customFormat="1" ht="15.75" customHeight="1" thickBot="1">
      <c r="B2" s="30" t="s">
        <v>59</v>
      </c>
      <c r="C2" s="205">
        <v>2030</v>
      </c>
      <c r="D2" s="206"/>
      <c r="E2" s="206"/>
      <c r="F2" s="206"/>
      <c r="G2" s="206"/>
      <c r="H2" s="206"/>
      <c r="I2" s="206"/>
      <c r="J2" s="206"/>
      <c r="K2" s="206"/>
      <c r="L2" s="206"/>
      <c r="M2" s="206"/>
      <c r="N2" s="206"/>
      <c r="O2" s="206"/>
      <c r="P2" s="207"/>
    </row>
    <row r="3" spans="1:18" s="2" customFormat="1" ht="15.75" customHeight="1" thickBot="1">
      <c r="B3" s="58" t="s">
        <v>159</v>
      </c>
      <c r="C3" s="205" t="s">
        <v>12</v>
      </c>
      <c r="D3" s="206"/>
      <c r="E3" s="206"/>
      <c r="F3" s="206"/>
      <c r="G3" s="206"/>
      <c r="H3" s="206"/>
      <c r="I3" s="206"/>
      <c r="J3" s="206"/>
      <c r="K3" s="206"/>
      <c r="L3" s="206"/>
      <c r="M3" s="206"/>
      <c r="N3" s="206"/>
      <c r="O3" s="206"/>
      <c r="P3" s="207"/>
    </row>
    <row r="4" spans="1:18" s="50" customFormat="1" ht="23.25" thickBot="1">
      <c r="B4" s="23" t="s">
        <v>149</v>
      </c>
      <c r="C4" s="47" t="s">
        <v>150</v>
      </c>
      <c r="D4" s="47" t="s">
        <v>151</v>
      </c>
      <c r="E4" s="47" t="s">
        <v>152</v>
      </c>
      <c r="F4" s="47" t="s">
        <v>18</v>
      </c>
      <c r="G4" s="47" t="s">
        <v>153</v>
      </c>
      <c r="H4" s="47" t="s">
        <v>16</v>
      </c>
      <c r="I4" s="47" t="s">
        <v>154</v>
      </c>
      <c r="J4" s="47" t="s">
        <v>155</v>
      </c>
      <c r="K4" s="47" t="s">
        <v>156</v>
      </c>
      <c r="L4" s="47" t="s">
        <v>15</v>
      </c>
      <c r="M4" s="48" t="s">
        <v>14</v>
      </c>
      <c r="N4" s="49" t="s">
        <v>157</v>
      </c>
      <c r="O4" s="48" t="s">
        <v>158</v>
      </c>
      <c r="P4" s="48" t="s">
        <v>185</v>
      </c>
    </row>
    <row r="5" spans="1:18" ht="15.75" thickBot="1">
      <c r="B5" s="24" t="s">
        <v>57</v>
      </c>
      <c r="C5" s="18" t="s">
        <v>6</v>
      </c>
      <c r="D5" s="18" t="s">
        <v>6</v>
      </c>
      <c r="E5" s="18" t="s">
        <v>6</v>
      </c>
      <c r="F5" s="18" t="s">
        <v>6</v>
      </c>
      <c r="G5" s="18" t="s">
        <v>6</v>
      </c>
      <c r="H5" s="18" t="s">
        <v>6</v>
      </c>
      <c r="I5" s="18" t="s">
        <v>6</v>
      </c>
      <c r="J5" s="18" t="s">
        <v>6</v>
      </c>
      <c r="K5" s="18" t="s">
        <v>6</v>
      </c>
      <c r="L5" s="18" t="s">
        <v>6</v>
      </c>
      <c r="M5" s="17" t="s">
        <v>6</v>
      </c>
      <c r="N5" s="51" t="s">
        <v>6</v>
      </c>
      <c r="O5" s="17" t="s">
        <v>6</v>
      </c>
      <c r="P5" s="17" t="s">
        <v>6</v>
      </c>
    </row>
    <row r="6" spans="1:18">
      <c r="B6" s="25" t="s">
        <v>56</v>
      </c>
      <c r="C6" s="4">
        <v>0</v>
      </c>
      <c r="D6" s="4">
        <v>952</v>
      </c>
      <c r="E6" s="4">
        <v>0</v>
      </c>
      <c r="F6" s="4">
        <v>3779</v>
      </c>
      <c r="G6" s="4">
        <v>0</v>
      </c>
      <c r="H6" s="4">
        <v>0</v>
      </c>
      <c r="I6" s="4">
        <v>0</v>
      </c>
      <c r="J6" s="4">
        <v>0</v>
      </c>
      <c r="K6" s="4">
        <v>0</v>
      </c>
      <c r="L6" s="4">
        <v>148</v>
      </c>
      <c r="M6" s="13">
        <v>325</v>
      </c>
      <c r="N6" s="53">
        <f t="shared" ref="N6:N39" si="0">C6+K6</f>
        <v>0</v>
      </c>
      <c r="O6" s="13">
        <f t="shared" ref="O6:O39" si="1">D6+E6+G6+I6+J6</f>
        <v>952</v>
      </c>
      <c r="P6" s="13">
        <f>SUM(C6:M6)</f>
        <v>5204</v>
      </c>
    </row>
    <row r="7" spans="1:18">
      <c r="B7" s="25" t="s">
        <v>54</v>
      </c>
      <c r="C7" s="16">
        <v>0</v>
      </c>
      <c r="D7" s="16">
        <v>6822</v>
      </c>
      <c r="E7" s="16">
        <v>0</v>
      </c>
      <c r="F7" s="16">
        <v>45442</v>
      </c>
      <c r="G7" s="16">
        <v>0</v>
      </c>
      <c r="H7" s="16">
        <v>0</v>
      </c>
      <c r="I7" s="16">
        <v>0</v>
      </c>
      <c r="J7" s="16">
        <v>4158</v>
      </c>
      <c r="K7" s="16">
        <v>8422</v>
      </c>
      <c r="L7" s="16">
        <v>4536</v>
      </c>
      <c r="M7" s="15">
        <v>9656</v>
      </c>
      <c r="N7" s="52">
        <f t="shared" si="0"/>
        <v>8422</v>
      </c>
      <c r="O7" s="15">
        <f t="shared" si="1"/>
        <v>10980</v>
      </c>
      <c r="P7" s="15">
        <f>SUM(C7:M7)</f>
        <v>79036</v>
      </c>
    </row>
    <row r="8" spans="1:18">
      <c r="B8" s="25" t="s">
        <v>53</v>
      </c>
      <c r="C8" s="4">
        <v>0</v>
      </c>
      <c r="D8" s="4">
        <v>461</v>
      </c>
      <c r="E8" s="4">
        <v>0</v>
      </c>
      <c r="F8" s="4">
        <v>5571</v>
      </c>
      <c r="G8" s="4">
        <v>5731</v>
      </c>
      <c r="H8" s="4">
        <v>0</v>
      </c>
      <c r="I8" s="4">
        <v>0</v>
      </c>
      <c r="J8" s="4">
        <v>0</v>
      </c>
      <c r="K8" s="4">
        <v>0</v>
      </c>
      <c r="L8" s="4">
        <v>133</v>
      </c>
      <c r="M8" s="13">
        <v>1413</v>
      </c>
      <c r="N8" s="53">
        <f t="shared" si="0"/>
        <v>0</v>
      </c>
      <c r="O8" s="13">
        <f t="shared" si="1"/>
        <v>6192</v>
      </c>
      <c r="P8" s="13">
        <f t="shared" ref="P8:P39" si="2">SUM(C8:M8)</f>
        <v>13309</v>
      </c>
    </row>
    <row r="9" spans="1:18">
      <c r="B9" s="25" t="s">
        <v>52</v>
      </c>
      <c r="C9" s="16">
        <v>0</v>
      </c>
      <c r="D9" s="16">
        <v>9637</v>
      </c>
      <c r="E9" s="16">
        <v>0</v>
      </c>
      <c r="F9" s="16">
        <v>434</v>
      </c>
      <c r="G9" s="16">
        <v>0</v>
      </c>
      <c r="H9" s="16">
        <v>0</v>
      </c>
      <c r="I9" s="16">
        <v>0</v>
      </c>
      <c r="J9" s="16">
        <v>18605</v>
      </c>
      <c r="K9" s="16">
        <v>15201</v>
      </c>
      <c r="L9" s="16">
        <v>6471</v>
      </c>
      <c r="M9" s="15">
        <v>23168</v>
      </c>
      <c r="N9" s="52">
        <f t="shared" si="0"/>
        <v>15201</v>
      </c>
      <c r="O9" s="15">
        <f t="shared" si="1"/>
        <v>28242</v>
      </c>
      <c r="P9" s="15">
        <f t="shared" si="2"/>
        <v>73516</v>
      </c>
    </row>
    <row r="10" spans="1:18">
      <c r="B10" s="25" t="s">
        <v>51</v>
      </c>
      <c r="C10" s="4">
        <v>0</v>
      </c>
      <c r="D10" s="4">
        <v>56</v>
      </c>
      <c r="E10" s="4">
        <v>0</v>
      </c>
      <c r="F10" s="4">
        <v>6568</v>
      </c>
      <c r="G10" s="4">
        <v>9</v>
      </c>
      <c r="H10" s="4">
        <v>13839</v>
      </c>
      <c r="I10" s="4">
        <v>0</v>
      </c>
      <c r="J10" s="4">
        <v>0</v>
      </c>
      <c r="K10" s="4">
        <v>0</v>
      </c>
      <c r="L10" s="4">
        <v>3170</v>
      </c>
      <c r="M10" s="13">
        <v>2717</v>
      </c>
      <c r="N10" s="53">
        <f t="shared" si="0"/>
        <v>0</v>
      </c>
      <c r="O10" s="13">
        <f t="shared" si="1"/>
        <v>65</v>
      </c>
      <c r="P10" s="13">
        <f t="shared" si="2"/>
        <v>26359</v>
      </c>
    </row>
    <row r="11" spans="1:18">
      <c r="B11" s="25" t="s">
        <v>50</v>
      </c>
      <c r="C11" s="16">
        <v>0</v>
      </c>
      <c r="D11" s="16">
        <v>0</v>
      </c>
      <c r="E11" s="16">
        <v>0</v>
      </c>
      <c r="F11" s="16">
        <v>43630</v>
      </c>
      <c r="G11" s="16">
        <v>0</v>
      </c>
      <c r="H11" s="16">
        <v>7243</v>
      </c>
      <c r="I11" s="16">
        <v>0</v>
      </c>
      <c r="J11" s="16">
        <v>3687</v>
      </c>
      <c r="K11" s="16">
        <v>4202</v>
      </c>
      <c r="L11" s="16">
        <v>5681</v>
      </c>
      <c r="M11" s="15">
        <v>611</v>
      </c>
      <c r="N11" s="52">
        <f t="shared" si="0"/>
        <v>4202</v>
      </c>
      <c r="O11" s="15">
        <f t="shared" si="1"/>
        <v>3687</v>
      </c>
      <c r="P11" s="15">
        <f t="shared" si="2"/>
        <v>65054</v>
      </c>
    </row>
    <row r="12" spans="1:18">
      <c r="B12" s="25" t="s">
        <v>49</v>
      </c>
      <c r="C12" s="4">
        <v>0</v>
      </c>
      <c r="D12" s="4">
        <v>6600</v>
      </c>
      <c r="E12" s="4">
        <v>0</v>
      </c>
      <c r="F12" s="4">
        <v>3091</v>
      </c>
      <c r="G12" s="4">
        <v>16934</v>
      </c>
      <c r="H12" s="4">
        <v>13023</v>
      </c>
      <c r="I12" s="4">
        <v>0</v>
      </c>
      <c r="J12" s="4">
        <v>0</v>
      </c>
      <c r="K12" s="4">
        <v>6685</v>
      </c>
      <c r="L12" s="4">
        <v>4360</v>
      </c>
      <c r="M12" s="13">
        <v>1467</v>
      </c>
      <c r="N12" s="53">
        <f t="shared" si="0"/>
        <v>6685</v>
      </c>
      <c r="O12" s="13">
        <f t="shared" si="1"/>
        <v>23534</v>
      </c>
      <c r="P12" s="13">
        <f t="shared" si="2"/>
        <v>52160</v>
      </c>
    </row>
    <row r="13" spans="1:18">
      <c r="B13" s="25" t="s">
        <v>48</v>
      </c>
      <c r="C13" s="16">
        <v>0</v>
      </c>
      <c r="D13" s="16">
        <v>82502</v>
      </c>
      <c r="E13" s="16">
        <v>10059</v>
      </c>
      <c r="F13" s="16">
        <v>17633</v>
      </c>
      <c r="G13" s="16">
        <v>35374</v>
      </c>
      <c r="H13" s="16">
        <v>0</v>
      </c>
      <c r="I13" s="16">
        <v>1344</v>
      </c>
      <c r="J13" s="16">
        <v>38127</v>
      </c>
      <c r="K13" s="16">
        <v>50599</v>
      </c>
      <c r="L13" s="16">
        <v>70360</v>
      </c>
      <c r="M13" s="15">
        <v>211794</v>
      </c>
      <c r="N13" s="52">
        <f t="shared" si="0"/>
        <v>50599</v>
      </c>
      <c r="O13" s="15">
        <f t="shared" si="1"/>
        <v>167406</v>
      </c>
      <c r="P13" s="15">
        <f t="shared" si="2"/>
        <v>517792</v>
      </c>
    </row>
    <row r="14" spans="1:18">
      <c r="B14" s="25" t="s">
        <v>47</v>
      </c>
      <c r="C14" s="4">
        <v>5637</v>
      </c>
      <c r="D14" s="4">
        <v>3652</v>
      </c>
      <c r="E14" s="4">
        <v>2519</v>
      </c>
      <c r="F14" s="4">
        <v>27</v>
      </c>
      <c r="G14" s="4">
        <v>0</v>
      </c>
      <c r="H14" s="4">
        <v>0</v>
      </c>
      <c r="I14" s="4">
        <v>0</v>
      </c>
      <c r="J14" s="4">
        <v>0</v>
      </c>
      <c r="K14" s="4">
        <v>1750</v>
      </c>
      <c r="L14" s="4">
        <v>1952</v>
      </c>
      <c r="M14" s="13">
        <v>31518</v>
      </c>
      <c r="N14" s="53">
        <f t="shared" si="0"/>
        <v>7387</v>
      </c>
      <c r="O14" s="13">
        <f t="shared" si="1"/>
        <v>6171</v>
      </c>
      <c r="P14" s="13">
        <f t="shared" si="2"/>
        <v>47055</v>
      </c>
    </row>
    <row r="15" spans="1:18">
      <c r="B15" s="25" t="s">
        <v>46</v>
      </c>
      <c r="C15" s="16">
        <v>1039</v>
      </c>
      <c r="D15" s="16">
        <v>0</v>
      </c>
      <c r="E15" s="16">
        <v>0</v>
      </c>
      <c r="F15" s="16">
        <v>138</v>
      </c>
      <c r="G15" s="16">
        <v>0</v>
      </c>
      <c r="H15" s="16">
        <v>0</v>
      </c>
      <c r="I15" s="16">
        <v>0</v>
      </c>
      <c r="J15" s="16">
        <v>8190</v>
      </c>
      <c r="K15" s="16">
        <v>931</v>
      </c>
      <c r="L15" s="16">
        <v>90</v>
      </c>
      <c r="M15" s="15">
        <v>1308</v>
      </c>
      <c r="N15" s="52">
        <f t="shared" si="0"/>
        <v>1970</v>
      </c>
      <c r="O15" s="15">
        <f t="shared" si="1"/>
        <v>8190</v>
      </c>
      <c r="P15" s="15">
        <f t="shared" si="2"/>
        <v>11696</v>
      </c>
    </row>
    <row r="16" spans="1:18">
      <c r="B16" s="25" t="s">
        <v>45</v>
      </c>
      <c r="C16" s="4">
        <v>0</v>
      </c>
      <c r="D16" s="4">
        <v>54881</v>
      </c>
      <c r="E16" s="4">
        <v>7127</v>
      </c>
      <c r="F16" s="4">
        <v>33915</v>
      </c>
      <c r="G16" s="4">
        <v>0</v>
      </c>
      <c r="H16" s="4">
        <v>49943</v>
      </c>
      <c r="I16" s="4">
        <v>0</v>
      </c>
      <c r="J16" s="4">
        <v>54103</v>
      </c>
      <c r="K16" s="4">
        <v>26748</v>
      </c>
      <c r="L16" s="4">
        <v>58266</v>
      </c>
      <c r="M16" s="13">
        <v>86414</v>
      </c>
      <c r="N16" s="53">
        <f t="shared" si="0"/>
        <v>26748</v>
      </c>
      <c r="O16" s="13">
        <f t="shared" si="1"/>
        <v>116111</v>
      </c>
      <c r="P16" s="13">
        <f t="shared" si="2"/>
        <v>371397</v>
      </c>
    </row>
    <row r="17" spans="2:16">
      <c r="B17" s="25" t="s">
        <v>44</v>
      </c>
      <c r="C17" s="16">
        <v>1774</v>
      </c>
      <c r="D17" s="16">
        <v>0</v>
      </c>
      <c r="E17" s="16">
        <v>0</v>
      </c>
      <c r="F17" s="16">
        <v>13874</v>
      </c>
      <c r="G17" s="16">
        <v>0</v>
      </c>
      <c r="H17" s="16">
        <v>22656</v>
      </c>
      <c r="I17" s="16">
        <v>0</v>
      </c>
      <c r="J17" s="16">
        <v>6451</v>
      </c>
      <c r="K17" s="16">
        <v>15053</v>
      </c>
      <c r="L17" s="16">
        <v>1960</v>
      </c>
      <c r="M17" s="15">
        <v>11739</v>
      </c>
      <c r="N17" s="52">
        <f t="shared" si="0"/>
        <v>16827</v>
      </c>
      <c r="O17" s="15">
        <f t="shared" si="1"/>
        <v>6451</v>
      </c>
      <c r="P17" s="15">
        <f t="shared" si="2"/>
        <v>73507</v>
      </c>
    </row>
    <row r="18" spans="2:16">
      <c r="B18" s="25" t="s">
        <v>42</v>
      </c>
      <c r="C18" s="4">
        <v>0</v>
      </c>
      <c r="D18" s="4">
        <v>14801</v>
      </c>
      <c r="E18" s="4">
        <v>0</v>
      </c>
      <c r="F18" s="4">
        <v>58560</v>
      </c>
      <c r="G18" s="4">
        <v>0</v>
      </c>
      <c r="H18" s="4">
        <v>256372</v>
      </c>
      <c r="I18" s="4">
        <v>0</v>
      </c>
      <c r="J18" s="4">
        <v>12826</v>
      </c>
      <c r="K18" s="4">
        <v>18123</v>
      </c>
      <c r="L18" s="4">
        <v>30191</v>
      </c>
      <c r="M18" s="13">
        <v>87438</v>
      </c>
      <c r="N18" s="53">
        <f t="shared" si="0"/>
        <v>18123</v>
      </c>
      <c r="O18" s="13">
        <f t="shared" si="1"/>
        <v>27627</v>
      </c>
      <c r="P18" s="13">
        <f t="shared" si="2"/>
        <v>478311</v>
      </c>
    </row>
    <row r="19" spans="2:16">
      <c r="B19" s="25" t="s">
        <v>43</v>
      </c>
      <c r="C19" s="16">
        <v>0</v>
      </c>
      <c r="D19" s="16">
        <v>71372</v>
      </c>
      <c r="E19" s="16">
        <v>0</v>
      </c>
      <c r="F19" s="16">
        <v>17692</v>
      </c>
      <c r="G19" s="16">
        <v>0</v>
      </c>
      <c r="H19" s="16">
        <v>61539</v>
      </c>
      <c r="I19" s="16">
        <v>0</v>
      </c>
      <c r="J19" s="16">
        <v>10413</v>
      </c>
      <c r="K19" s="16">
        <v>39120</v>
      </c>
      <c r="L19" s="16">
        <v>15316</v>
      </c>
      <c r="M19" s="15">
        <v>159785</v>
      </c>
      <c r="N19" s="52">
        <f t="shared" si="0"/>
        <v>39120</v>
      </c>
      <c r="O19" s="15">
        <f t="shared" si="1"/>
        <v>81785</v>
      </c>
      <c r="P19" s="15">
        <f t="shared" si="2"/>
        <v>375237</v>
      </c>
    </row>
    <row r="20" spans="2:16">
      <c r="B20" s="25" t="s">
        <v>41</v>
      </c>
      <c r="C20" s="4">
        <v>0</v>
      </c>
      <c r="D20" s="4">
        <v>7502</v>
      </c>
      <c r="E20" s="4">
        <v>0</v>
      </c>
      <c r="F20" s="4">
        <v>6326</v>
      </c>
      <c r="G20" s="4">
        <v>5969</v>
      </c>
      <c r="H20" s="4">
        <v>0</v>
      </c>
      <c r="I20" s="4">
        <v>0</v>
      </c>
      <c r="J20" s="4">
        <v>0</v>
      </c>
      <c r="K20" s="4">
        <v>2944</v>
      </c>
      <c r="L20" s="4">
        <v>8584</v>
      </c>
      <c r="M20" s="13">
        <v>19607</v>
      </c>
      <c r="N20" s="53">
        <f t="shared" si="0"/>
        <v>2944</v>
      </c>
      <c r="O20" s="13">
        <f t="shared" si="1"/>
        <v>13471</v>
      </c>
      <c r="P20" s="13">
        <f t="shared" si="2"/>
        <v>50932</v>
      </c>
    </row>
    <row r="21" spans="2:16">
      <c r="B21" s="25" t="s">
        <v>40</v>
      </c>
      <c r="C21" s="16">
        <v>0</v>
      </c>
      <c r="D21" s="16">
        <v>4652</v>
      </c>
      <c r="E21" s="16">
        <v>134</v>
      </c>
      <c r="F21" s="16">
        <v>5653</v>
      </c>
      <c r="G21" s="16">
        <v>0</v>
      </c>
      <c r="H21" s="16">
        <v>0</v>
      </c>
      <c r="I21" s="16">
        <v>0</v>
      </c>
      <c r="J21" s="16">
        <v>874</v>
      </c>
      <c r="K21" s="16">
        <v>1223</v>
      </c>
      <c r="L21" s="16">
        <v>451</v>
      </c>
      <c r="M21" s="15">
        <v>2407</v>
      </c>
      <c r="N21" s="52">
        <f t="shared" si="0"/>
        <v>1223</v>
      </c>
      <c r="O21" s="15">
        <f t="shared" si="1"/>
        <v>5660</v>
      </c>
      <c r="P21" s="15">
        <f t="shared" si="2"/>
        <v>15394</v>
      </c>
    </row>
    <row r="22" spans="2:16">
      <c r="B22" s="25" t="s">
        <v>39</v>
      </c>
      <c r="C22" s="4">
        <v>1305</v>
      </c>
      <c r="D22" s="4">
        <v>8467</v>
      </c>
      <c r="E22" s="4">
        <v>0</v>
      </c>
      <c r="F22" s="4">
        <v>445</v>
      </c>
      <c r="G22" s="4">
        <v>0</v>
      </c>
      <c r="H22" s="4">
        <v>20886</v>
      </c>
      <c r="I22" s="4">
        <v>0</v>
      </c>
      <c r="J22" s="4">
        <v>3249</v>
      </c>
      <c r="K22" s="4">
        <v>4692</v>
      </c>
      <c r="L22" s="4">
        <v>265</v>
      </c>
      <c r="M22" s="13">
        <v>2154</v>
      </c>
      <c r="N22" s="53">
        <f t="shared" si="0"/>
        <v>5997</v>
      </c>
      <c r="O22" s="13">
        <f t="shared" si="1"/>
        <v>11716</v>
      </c>
      <c r="P22" s="13">
        <f t="shared" si="2"/>
        <v>41463</v>
      </c>
    </row>
    <row r="23" spans="2:16">
      <c r="B23" s="25" t="s">
        <v>38</v>
      </c>
      <c r="C23" s="16">
        <v>0</v>
      </c>
      <c r="D23" s="16">
        <v>12893</v>
      </c>
      <c r="E23" s="16">
        <v>0</v>
      </c>
      <c r="F23" s="16">
        <v>705</v>
      </c>
      <c r="G23" s="16">
        <v>0</v>
      </c>
      <c r="H23" s="16">
        <v>0</v>
      </c>
      <c r="I23" s="16">
        <v>0</v>
      </c>
      <c r="J23" s="16">
        <v>2220</v>
      </c>
      <c r="K23" s="16">
        <v>4964</v>
      </c>
      <c r="L23" s="16">
        <v>492</v>
      </c>
      <c r="M23" s="15">
        <v>15997</v>
      </c>
      <c r="N23" s="52">
        <f t="shared" si="0"/>
        <v>4964</v>
      </c>
      <c r="O23" s="15">
        <f t="shared" si="1"/>
        <v>15113</v>
      </c>
      <c r="P23" s="15">
        <f t="shared" si="2"/>
        <v>37271</v>
      </c>
    </row>
    <row r="24" spans="2:16">
      <c r="B24" s="25" t="s">
        <v>37</v>
      </c>
      <c r="C24" s="4">
        <v>0</v>
      </c>
      <c r="D24" s="4">
        <v>99223</v>
      </c>
      <c r="E24" s="4">
        <v>24</v>
      </c>
      <c r="F24" s="4">
        <v>50498</v>
      </c>
      <c r="G24" s="4">
        <v>0</v>
      </c>
      <c r="H24" s="4">
        <v>0</v>
      </c>
      <c r="I24" s="4">
        <v>288</v>
      </c>
      <c r="J24" s="4">
        <v>27728</v>
      </c>
      <c r="K24" s="4">
        <v>44213</v>
      </c>
      <c r="L24" s="4">
        <v>61616</v>
      </c>
      <c r="M24" s="13">
        <v>37693</v>
      </c>
      <c r="N24" s="53">
        <f t="shared" si="0"/>
        <v>44213</v>
      </c>
      <c r="O24" s="13">
        <f t="shared" si="1"/>
        <v>127263</v>
      </c>
      <c r="P24" s="13">
        <f t="shared" si="2"/>
        <v>321283</v>
      </c>
    </row>
    <row r="25" spans="2:16">
      <c r="B25" s="25" t="s">
        <v>36</v>
      </c>
      <c r="C25" s="16">
        <v>0</v>
      </c>
      <c r="D25" s="16">
        <v>3278</v>
      </c>
      <c r="E25" s="16">
        <v>0</v>
      </c>
      <c r="F25" s="16">
        <v>598</v>
      </c>
      <c r="G25" s="16">
        <v>0</v>
      </c>
      <c r="H25" s="16">
        <v>0</v>
      </c>
      <c r="I25" s="16">
        <v>0</v>
      </c>
      <c r="J25" s="16">
        <v>547</v>
      </c>
      <c r="K25" s="16">
        <v>1152</v>
      </c>
      <c r="L25" s="16">
        <v>78</v>
      </c>
      <c r="M25" s="15">
        <v>1566</v>
      </c>
      <c r="N25" s="52">
        <f t="shared" si="0"/>
        <v>1152</v>
      </c>
      <c r="O25" s="15">
        <f t="shared" si="1"/>
        <v>3825</v>
      </c>
      <c r="P25" s="15">
        <f t="shared" si="2"/>
        <v>7219</v>
      </c>
    </row>
    <row r="26" spans="2:16">
      <c r="B26" s="25" t="s">
        <v>35</v>
      </c>
      <c r="C26" s="4">
        <v>0</v>
      </c>
      <c r="D26" s="4">
        <v>648</v>
      </c>
      <c r="E26" s="4">
        <v>0</v>
      </c>
      <c r="F26" s="4">
        <v>131</v>
      </c>
      <c r="G26" s="4">
        <v>0</v>
      </c>
      <c r="H26" s="4">
        <v>0</v>
      </c>
      <c r="I26" s="4">
        <v>0</v>
      </c>
      <c r="J26" s="4">
        <v>592</v>
      </c>
      <c r="K26" s="4">
        <v>679</v>
      </c>
      <c r="L26" s="4">
        <v>218</v>
      </c>
      <c r="M26" s="13">
        <v>258</v>
      </c>
      <c r="N26" s="53">
        <f t="shared" si="0"/>
        <v>679</v>
      </c>
      <c r="O26" s="13">
        <f t="shared" si="1"/>
        <v>1240</v>
      </c>
      <c r="P26" s="13">
        <f t="shared" si="2"/>
        <v>2526</v>
      </c>
    </row>
    <row r="27" spans="2:16">
      <c r="B27" s="25" t="s">
        <v>34</v>
      </c>
      <c r="C27" s="16">
        <v>0</v>
      </c>
      <c r="D27" s="16">
        <v>3557</v>
      </c>
      <c r="E27" s="16">
        <v>0</v>
      </c>
      <c r="F27" s="16">
        <v>2956</v>
      </c>
      <c r="G27" s="16">
        <v>0</v>
      </c>
      <c r="H27" s="16">
        <v>0</v>
      </c>
      <c r="I27" s="16">
        <v>0</v>
      </c>
      <c r="J27" s="16">
        <v>781</v>
      </c>
      <c r="K27" s="16">
        <v>2083</v>
      </c>
      <c r="L27" s="16">
        <v>19</v>
      </c>
      <c r="M27" s="15">
        <v>2017</v>
      </c>
      <c r="N27" s="52">
        <f t="shared" si="0"/>
        <v>2083</v>
      </c>
      <c r="O27" s="15">
        <f t="shared" si="1"/>
        <v>4338</v>
      </c>
      <c r="P27" s="15">
        <f t="shared" si="2"/>
        <v>11413</v>
      </c>
    </row>
    <row r="28" spans="2:16">
      <c r="B28" s="25" t="s">
        <v>32</v>
      </c>
      <c r="C28" s="4">
        <v>0</v>
      </c>
      <c r="D28" s="4">
        <v>0</v>
      </c>
      <c r="E28" s="4">
        <v>0</v>
      </c>
      <c r="F28" s="4">
        <v>3301</v>
      </c>
      <c r="G28" s="4">
        <v>584</v>
      </c>
      <c r="H28" s="4">
        <v>0</v>
      </c>
      <c r="I28" s="4">
        <v>0</v>
      </c>
      <c r="J28" s="4">
        <v>0</v>
      </c>
      <c r="K28" s="4">
        <v>0</v>
      </c>
      <c r="L28" s="4">
        <v>64</v>
      </c>
      <c r="M28" s="13">
        <v>298</v>
      </c>
      <c r="N28" s="53">
        <f t="shared" si="0"/>
        <v>0</v>
      </c>
      <c r="O28" s="13">
        <f t="shared" si="1"/>
        <v>584</v>
      </c>
      <c r="P28" s="13">
        <f t="shared" si="2"/>
        <v>4247</v>
      </c>
    </row>
    <row r="29" spans="2:16">
      <c r="B29" s="25" t="s">
        <v>31</v>
      </c>
      <c r="C29" s="16">
        <v>0</v>
      </c>
      <c r="D29" s="16">
        <v>2866</v>
      </c>
      <c r="E29" s="16">
        <v>67</v>
      </c>
      <c r="F29" s="16">
        <v>1562</v>
      </c>
      <c r="G29" s="16">
        <v>2963</v>
      </c>
      <c r="H29" s="16">
        <v>0</v>
      </c>
      <c r="I29" s="16">
        <v>0</v>
      </c>
      <c r="J29" s="16">
        <v>0</v>
      </c>
      <c r="K29" s="16">
        <v>131</v>
      </c>
      <c r="L29" s="16">
        <v>59</v>
      </c>
      <c r="M29" s="15">
        <v>325</v>
      </c>
      <c r="N29" s="52">
        <f t="shared" si="0"/>
        <v>131</v>
      </c>
      <c r="O29" s="15">
        <f t="shared" si="1"/>
        <v>5896</v>
      </c>
      <c r="P29" s="15">
        <f t="shared" si="2"/>
        <v>7973</v>
      </c>
    </row>
    <row r="30" spans="2:16">
      <c r="B30" s="25" t="s">
        <v>33</v>
      </c>
      <c r="C30" s="4">
        <v>0</v>
      </c>
      <c r="D30" s="4">
        <v>2385</v>
      </c>
      <c r="E30" s="4">
        <v>0</v>
      </c>
      <c r="F30" s="4">
        <v>0</v>
      </c>
      <c r="G30" s="4">
        <v>0</v>
      </c>
      <c r="H30" s="4">
        <v>0</v>
      </c>
      <c r="I30" s="4">
        <v>0</v>
      </c>
      <c r="J30" s="4">
        <v>502</v>
      </c>
      <c r="K30" s="4">
        <v>1309</v>
      </c>
      <c r="L30" s="4">
        <v>283</v>
      </c>
      <c r="M30" s="13">
        <v>4791</v>
      </c>
      <c r="N30" s="53">
        <f t="shared" si="0"/>
        <v>1309</v>
      </c>
      <c r="O30" s="13">
        <f t="shared" si="1"/>
        <v>2887</v>
      </c>
      <c r="P30" s="13">
        <f t="shared" si="2"/>
        <v>9270</v>
      </c>
    </row>
    <row r="31" spans="2:16">
      <c r="B31" s="25" t="s">
        <v>29</v>
      </c>
      <c r="C31" s="16">
        <v>22850</v>
      </c>
      <c r="D31" s="16">
        <v>18293</v>
      </c>
      <c r="E31" s="16">
        <v>0</v>
      </c>
      <c r="F31" s="16">
        <v>105</v>
      </c>
      <c r="G31" s="16">
        <v>0</v>
      </c>
      <c r="H31" s="16">
        <v>2767</v>
      </c>
      <c r="I31" s="16">
        <v>0</v>
      </c>
      <c r="J31" s="16">
        <v>24597</v>
      </c>
      <c r="K31" s="16">
        <v>3285</v>
      </c>
      <c r="L31" s="16">
        <v>16670</v>
      </c>
      <c r="M31" s="15">
        <v>34361</v>
      </c>
      <c r="N31" s="52">
        <f t="shared" si="0"/>
        <v>26135</v>
      </c>
      <c r="O31" s="15">
        <f t="shared" si="1"/>
        <v>42890</v>
      </c>
      <c r="P31" s="15">
        <f t="shared" si="2"/>
        <v>122928</v>
      </c>
    </row>
    <row r="32" spans="2:16">
      <c r="B32" s="25" t="s">
        <v>28</v>
      </c>
      <c r="C32" s="4">
        <v>0</v>
      </c>
      <c r="D32" s="4">
        <v>3288</v>
      </c>
      <c r="E32" s="4">
        <v>0</v>
      </c>
      <c r="F32" s="4">
        <v>140201</v>
      </c>
      <c r="G32" s="4">
        <v>0</v>
      </c>
      <c r="H32" s="4">
        <v>0</v>
      </c>
      <c r="I32" s="4">
        <v>0</v>
      </c>
      <c r="J32" s="4">
        <v>0</v>
      </c>
      <c r="K32" s="4">
        <v>0</v>
      </c>
      <c r="L32" s="4">
        <v>0</v>
      </c>
      <c r="M32" s="13">
        <v>6113</v>
      </c>
      <c r="N32" s="53">
        <f t="shared" si="0"/>
        <v>0</v>
      </c>
      <c r="O32" s="13">
        <f t="shared" si="1"/>
        <v>3288</v>
      </c>
      <c r="P32" s="13">
        <f t="shared" si="2"/>
        <v>149602</v>
      </c>
    </row>
    <row r="33" spans="2:16">
      <c r="B33" s="25" t="s">
        <v>30</v>
      </c>
      <c r="C33" s="16">
        <v>5246</v>
      </c>
      <c r="D33" s="16">
        <v>12886</v>
      </c>
      <c r="E33" s="16">
        <v>15406</v>
      </c>
      <c r="F33" s="16">
        <v>2387</v>
      </c>
      <c r="G33" s="16">
        <v>15116</v>
      </c>
      <c r="H33" s="16">
        <v>0</v>
      </c>
      <c r="I33" s="16">
        <v>0</v>
      </c>
      <c r="J33" s="16">
        <v>44253</v>
      </c>
      <c r="K33" s="16">
        <v>5377</v>
      </c>
      <c r="L33" s="16">
        <v>4457</v>
      </c>
      <c r="M33" s="15">
        <v>21927</v>
      </c>
      <c r="N33" s="52">
        <f t="shared" si="0"/>
        <v>10623</v>
      </c>
      <c r="O33" s="15">
        <f t="shared" si="1"/>
        <v>87661</v>
      </c>
      <c r="P33" s="15">
        <f t="shared" si="2"/>
        <v>127055</v>
      </c>
    </row>
    <row r="34" spans="2:16">
      <c r="B34" s="25" t="s">
        <v>27</v>
      </c>
      <c r="C34" s="4">
        <v>0</v>
      </c>
      <c r="D34" s="4">
        <v>12156</v>
      </c>
      <c r="E34" s="4">
        <v>0</v>
      </c>
      <c r="F34" s="4">
        <v>13657</v>
      </c>
      <c r="G34" s="4">
        <v>0</v>
      </c>
      <c r="H34" s="4">
        <v>0</v>
      </c>
      <c r="I34" s="4">
        <v>0</v>
      </c>
      <c r="J34" s="4">
        <v>7091</v>
      </c>
      <c r="K34" s="4">
        <v>3835</v>
      </c>
      <c r="L34" s="4">
        <v>1524</v>
      </c>
      <c r="M34" s="13">
        <v>13962</v>
      </c>
      <c r="N34" s="53">
        <f t="shared" si="0"/>
        <v>3835</v>
      </c>
      <c r="O34" s="13">
        <f t="shared" si="1"/>
        <v>19247</v>
      </c>
      <c r="P34" s="13">
        <f t="shared" si="2"/>
        <v>52225</v>
      </c>
    </row>
    <row r="35" spans="2:16">
      <c r="B35" s="25" t="s">
        <v>26</v>
      </c>
      <c r="C35" s="16">
        <v>0</v>
      </c>
      <c r="D35" s="16">
        <v>5793</v>
      </c>
      <c r="E35" s="16">
        <v>2128</v>
      </c>
      <c r="F35" s="16">
        <v>18722</v>
      </c>
      <c r="G35" s="16">
        <v>2862</v>
      </c>
      <c r="H35" s="16">
        <v>17740</v>
      </c>
      <c r="I35" s="16">
        <v>0</v>
      </c>
      <c r="J35" s="16">
        <v>0</v>
      </c>
      <c r="K35" s="16">
        <v>3854</v>
      </c>
      <c r="L35" s="16">
        <v>3771</v>
      </c>
      <c r="M35" s="15">
        <v>11552</v>
      </c>
      <c r="N35" s="52">
        <f t="shared" si="0"/>
        <v>3854</v>
      </c>
      <c r="O35" s="15">
        <f t="shared" si="1"/>
        <v>10783</v>
      </c>
      <c r="P35" s="15">
        <f t="shared" si="2"/>
        <v>66422</v>
      </c>
    </row>
    <row r="36" spans="2:16">
      <c r="B36" s="25" t="s">
        <v>25</v>
      </c>
      <c r="C36" s="4">
        <v>0</v>
      </c>
      <c r="D36" s="4">
        <v>4548</v>
      </c>
      <c r="E36" s="4">
        <v>0</v>
      </c>
      <c r="F36" s="4">
        <v>11141</v>
      </c>
      <c r="G36" s="4">
        <v>24610</v>
      </c>
      <c r="H36" s="4">
        <v>0</v>
      </c>
      <c r="I36" s="4">
        <v>0</v>
      </c>
      <c r="J36" s="4">
        <v>0</v>
      </c>
      <c r="K36" s="4">
        <v>0</v>
      </c>
      <c r="L36" s="4">
        <v>69</v>
      </c>
      <c r="M36" s="13">
        <v>1602</v>
      </c>
      <c r="N36" s="53">
        <f t="shared" si="0"/>
        <v>0</v>
      </c>
      <c r="O36" s="13">
        <f t="shared" si="1"/>
        <v>29158</v>
      </c>
      <c r="P36" s="13">
        <f t="shared" si="2"/>
        <v>41970</v>
      </c>
    </row>
    <row r="37" spans="2:16">
      <c r="B37" s="25" t="s">
        <v>24</v>
      </c>
      <c r="C37" s="16">
        <v>0</v>
      </c>
      <c r="D37" s="16">
        <v>0</v>
      </c>
      <c r="E37" s="16">
        <v>0</v>
      </c>
      <c r="F37" s="16">
        <v>66445</v>
      </c>
      <c r="G37" s="16">
        <v>0</v>
      </c>
      <c r="H37" s="16">
        <v>41614</v>
      </c>
      <c r="I37" s="16">
        <v>0</v>
      </c>
      <c r="J37" s="16">
        <v>0</v>
      </c>
      <c r="K37" s="16">
        <v>16931</v>
      </c>
      <c r="L37" s="16">
        <v>821</v>
      </c>
      <c r="M37" s="15">
        <v>24674</v>
      </c>
      <c r="N37" s="52">
        <f t="shared" si="0"/>
        <v>16931</v>
      </c>
      <c r="O37" s="15">
        <f t="shared" si="1"/>
        <v>0</v>
      </c>
      <c r="P37" s="15">
        <f t="shared" si="2"/>
        <v>150485</v>
      </c>
    </row>
    <row r="38" spans="2:16">
      <c r="B38" s="25" t="s">
        <v>23</v>
      </c>
      <c r="C38" s="4">
        <v>146</v>
      </c>
      <c r="D38" s="4">
        <v>782</v>
      </c>
      <c r="E38" s="4">
        <v>0</v>
      </c>
      <c r="F38" s="4">
        <v>5955</v>
      </c>
      <c r="G38" s="4">
        <v>1376</v>
      </c>
      <c r="H38" s="4">
        <v>12213</v>
      </c>
      <c r="I38" s="4">
        <v>0</v>
      </c>
      <c r="J38" s="4">
        <v>466</v>
      </c>
      <c r="K38" s="4">
        <v>246</v>
      </c>
      <c r="L38" s="4">
        <v>421</v>
      </c>
      <c r="M38" s="13">
        <v>140</v>
      </c>
      <c r="N38" s="53">
        <f t="shared" si="0"/>
        <v>392</v>
      </c>
      <c r="O38" s="13">
        <f t="shared" si="1"/>
        <v>2624</v>
      </c>
      <c r="P38" s="13">
        <f t="shared" si="2"/>
        <v>21745</v>
      </c>
    </row>
    <row r="39" spans="2:16" ht="15.75" thickBot="1">
      <c r="B39" s="26" t="s">
        <v>22</v>
      </c>
      <c r="C39" s="16">
        <v>926</v>
      </c>
      <c r="D39" s="16">
        <v>2066</v>
      </c>
      <c r="E39" s="16">
        <v>0</v>
      </c>
      <c r="F39" s="16">
        <v>5441</v>
      </c>
      <c r="G39" s="16">
        <v>1177</v>
      </c>
      <c r="H39" s="16">
        <v>21518</v>
      </c>
      <c r="I39" s="16">
        <v>0</v>
      </c>
      <c r="J39" s="16">
        <v>3187</v>
      </c>
      <c r="K39" s="16">
        <v>2432</v>
      </c>
      <c r="L39" s="16">
        <v>907</v>
      </c>
      <c r="M39" s="15">
        <v>518</v>
      </c>
      <c r="N39" s="52">
        <f t="shared" si="0"/>
        <v>3358</v>
      </c>
      <c r="O39" s="15">
        <f t="shared" si="1"/>
        <v>6430</v>
      </c>
      <c r="P39" s="15">
        <f t="shared" si="2"/>
        <v>38172</v>
      </c>
    </row>
    <row r="40" spans="2:16" s="115" customFormat="1" ht="15.75" thickBot="1">
      <c r="B40" s="26" t="s">
        <v>300</v>
      </c>
      <c r="C40" s="55">
        <f>SUM(C6:C39)</f>
        <v>38923</v>
      </c>
      <c r="D40" s="36">
        <f>SUM(D6:D39)</f>
        <v>457019</v>
      </c>
      <c r="E40" s="36">
        <f t="shared" ref="E40:M40" si="3">SUM(E6:E39)</f>
        <v>37464</v>
      </c>
      <c r="F40" s="36">
        <f t="shared" si="3"/>
        <v>586583</v>
      </c>
      <c r="G40" s="36">
        <f t="shared" si="3"/>
        <v>112705</v>
      </c>
      <c r="H40" s="36">
        <f t="shared" si="3"/>
        <v>541353</v>
      </c>
      <c r="I40" s="36">
        <f t="shared" si="3"/>
        <v>1632</v>
      </c>
      <c r="J40" s="36">
        <f t="shared" si="3"/>
        <v>272647</v>
      </c>
      <c r="K40" s="36">
        <f t="shared" si="3"/>
        <v>286184</v>
      </c>
      <c r="L40" s="36">
        <f t="shared" si="3"/>
        <v>303403</v>
      </c>
      <c r="M40" s="37">
        <f t="shared" si="3"/>
        <v>831315</v>
      </c>
      <c r="N40" s="56">
        <f>SUM(N6:N39)</f>
        <v>325107</v>
      </c>
      <c r="O40" s="37">
        <f>SUM(O6:O39)</f>
        <v>881467</v>
      </c>
      <c r="P40" s="37">
        <f>SUM(P6:P39)</f>
        <v>3469228</v>
      </c>
    </row>
    <row r="41" spans="2:16" s="115" customFormat="1" ht="15.75" thickBot="1">
      <c r="B41" s="26" t="s">
        <v>61</v>
      </c>
      <c r="C41" s="193">
        <f>C30+C19</f>
        <v>0</v>
      </c>
      <c r="D41" s="191">
        <f>D30+D19</f>
        <v>73757</v>
      </c>
      <c r="E41" s="191">
        <f t="shared" ref="E41:P41" si="4">E30+E19</f>
        <v>0</v>
      </c>
      <c r="F41" s="191">
        <f t="shared" si="4"/>
        <v>17692</v>
      </c>
      <c r="G41" s="191">
        <f t="shared" si="4"/>
        <v>0</v>
      </c>
      <c r="H41" s="191">
        <f t="shared" si="4"/>
        <v>61539</v>
      </c>
      <c r="I41" s="191">
        <f t="shared" si="4"/>
        <v>0</v>
      </c>
      <c r="J41" s="191">
        <f t="shared" si="4"/>
        <v>10915</v>
      </c>
      <c r="K41" s="191">
        <f t="shared" si="4"/>
        <v>40429</v>
      </c>
      <c r="L41" s="191">
        <f t="shared" si="4"/>
        <v>15599</v>
      </c>
      <c r="M41" s="192">
        <f t="shared" si="4"/>
        <v>164576</v>
      </c>
      <c r="N41" s="194">
        <f t="shared" si="4"/>
        <v>40429</v>
      </c>
      <c r="O41" s="192">
        <f t="shared" si="4"/>
        <v>84672</v>
      </c>
      <c r="P41" s="192">
        <f t="shared" si="4"/>
        <v>384507</v>
      </c>
    </row>
  </sheetData>
  <mergeCells count="2">
    <mergeCell ref="C2:P2"/>
    <mergeCell ref="C3:P3"/>
  </mergeCells>
  <hyperlinks>
    <hyperlink ref="R1" location="ReadMe!A1" display="go back to ReadMe"/>
  </hyperlinks>
  <pageMargins left="0.70866141732283472" right="0.70866141732283472" top="0.74803149606299213" bottom="0.74803149606299213" header="0.31496062992125984" footer="0.31496062992125984"/>
  <pageSetup paperSize="9" scale="94" orientation="landscape" r:id="rId1"/>
  <headerFooter>
    <oddHeader>&amp;C&amp;A</oddHeader>
    <oddFooter>&amp;C&amp;Z&amp;F</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workbookViewId="0">
      <selection activeCell="F37" sqref="F37"/>
    </sheetView>
  </sheetViews>
  <sheetFormatPr baseColWidth="10" defaultColWidth="9.140625" defaultRowHeight="15"/>
  <cols>
    <col min="1" max="1" width="2.7109375" customWidth="1"/>
    <col min="2" max="2" width="9.140625" style="1"/>
  </cols>
  <sheetData>
    <row r="1" spans="1:18" ht="19.5" thickBot="1">
      <c r="A1" s="117" t="s">
        <v>301</v>
      </c>
      <c r="H1" s="118" t="s">
        <v>76</v>
      </c>
      <c r="R1" s="142" t="s">
        <v>370</v>
      </c>
    </row>
    <row r="2" spans="1:18" s="2" customFormat="1" ht="15.75" customHeight="1" thickBot="1">
      <c r="B2" s="30" t="s">
        <v>59</v>
      </c>
      <c r="C2" s="205">
        <v>2030</v>
      </c>
      <c r="D2" s="206"/>
      <c r="E2" s="206"/>
      <c r="F2" s="206"/>
      <c r="G2" s="206"/>
      <c r="H2" s="206"/>
      <c r="I2" s="206"/>
      <c r="J2" s="206"/>
      <c r="K2" s="206"/>
      <c r="L2" s="206"/>
      <c r="M2" s="206"/>
      <c r="N2" s="206"/>
      <c r="O2" s="206"/>
      <c r="P2" s="207"/>
    </row>
    <row r="3" spans="1:18" s="2" customFormat="1" ht="15.75" customHeight="1" thickBot="1">
      <c r="B3" s="58" t="s">
        <v>159</v>
      </c>
      <c r="C3" s="205" t="s">
        <v>13</v>
      </c>
      <c r="D3" s="206"/>
      <c r="E3" s="206"/>
      <c r="F3" s="206"/>
      <c r="G3" s="206"/>
      <c r="H3" s="206"/>
      <c r="I3" s="206"/>
      <c r="J3" s="206"/>
      <c r="K3" s="206"/>
      <c r="L3" s="206"/>
      <c r="M3" s="206"/>
      <c r="N3" s="206"/>
      <c r="O3" s="206"/>
      <c r="P3" s="207"/>
    </row>
    <row r="4" spans="1:18" s="50" customFormat="1" ht="23.25" thickBot="1">
      <c r="B4" s="23" t="s">
        <v>149</v>
      </c>
      <c r="C4" s="47" t="s">
        <v>150</v>
      </c>
      <c r="D4" s="47" t="s">
        <v>151</v>
      </c>
      <c r="E4" s="47" t="s">
        <v>152</v>
      </c>
      <c r="F4" s="47" t="s">
        <v>18</v>
      </c>
      <c r="G4" s="47" t="s">
        <v>153</v>
      </c>
      <c r="H4" s="47" t="s">
        <v>16</v>
      </c>
      <c r="I4" s="47" t="s">
        <v>154</v>
      </c>
      <c r="J4" s="47" t="s">
        <v>155</v>
      </c>
      <c r="K4" s="47" t="s">
        <v>156</v>
      </c>
      <c r="L4" s="47" t="s">
        <v>15</v>
      </c>
      <c r="M4" s="48" t="s">
        <v>14</v>
      </c>
      <c r="N4" s="49" t="s">
        <v>157</v>
      </c>
      <c r="O4" s="48" t="s">
        <v>158</v>
      </c>
      <c r="P4" s="48" t="s">
        <v>185</v>
      </c>
    </row>
    <row r="5" spans="1:18" ht="15.75" thickBot="1">
      <c r="B5" s="24" t="s">
        <v>57</v>
      </c>
      <c r="C5" s="18" t="s">
        <v>6</v>
      </c>
      <c r="D5" s="18" t="s">
        <v>6</v>
      </c>
      <c r="E5" s="18" t="s">
        <v>6</v>
      </c>
      <c r="F5" s="18" t="s">
        <v>6</v>
      </c>
      <c r="G5" s="18" t="s">
        <v>6</v>
      </c>
      <c r="H5" s="18" t="s">
        <v>6</v>
      </c>
      <c r="I5" s="18" t="s">
        <v>6</v>
      </c>
      <c r="J5" s="18" t="s">
        <v>6</v>
      </c>
      <c r="K5" s="18" t="s">
        <v>6</v>
      </c>
      <c r="L5" s="18" t="s">
        <v>6</v>
      </c>
      <c r="M5" s="17" t="s">
        <v>6</v>
      </c>
      <c r="N5" s="51" t="s">
        <v>6</v>
      </c>
      <c r="O5" s="17" t="s">
        <v>6</v>
      </c>
      <c r="P5" s="17" t="s">
        <v>6</v>
      </c>
    </row>
    <row r="6" spans="1:18">
      <c r="B6" s="25" t="s">
        <v>56</v>
      </c>
      <c r="C6" s="4">
        <v>0</v>
      </c>
      <c r="D6" s="4">
        <v>1739</v>
      </c>
      <c r="E6" s="4">
        <v>0</v>
      </c>
      <c r="F6" s="4">
        <v>3779</v>
      </c>
      <c r="G6" s="4">
        <v>0</v>
      </c>
      <c r="H6" s="4">
        <v>0</v>
      </c>
      <c r="I6" s="4">
        <v>0</v>
      </c>
      <c r="J6" s="4">
        <v>0</v>
      </c>
      <c r="K6" s="4">
        <v>0</v>
      </c>
      <c r="L6" s="4">
        <v>665</v>
      </c>
      <c r="M6" s="13">
        <v>285</v>
      </c>
      <c r="N6" s="53">
        <f t="shared" ref="N6:N39" si="0">C6+K6</f>
        <v>0</v>
      </c>
      <c r="O6" s="13">
        <f t="shared" ref="O6:O39" si="1">D6+E6+G6+I6+J6</f>
        <v>1739</v>
      </c>
      <c r="P6" s="13">
        <f>SUM(C6:M6)</f>
        <v>6468</v>
      </c>
    </row>
    <row r="7" spans="1:18">
      <c r="B7" s="25" t="s">
        <v>54</v>
      </c>
      <c r="C7" s="16">
        <v>0</v>
      </c>
      <c r="D7" s="16">
        <v>11993</v>
      </c>
      <c r="E7" s="16">
        <v>0</v>
      </c>
      <c r="F7" s="16">
        <v>44958</v>
      </c>
      <c r="G7" s="16">
        <v>0</v>
      </c>
      <c r="H7" s="16">
        <v>0</v>
      </c>
      <c r="I7" s="16">
        <v>0</v>
      </c>
      <c r="J7" s="16">
        <v>4158</v>
      </c>
      <c r="K7" s="16">
        <v>8422</v>
      </c>
      <c r="L7" s="16">
        <v>3888</v>
      </c>
      <c r="M7" s="15">
        <v>8339</v>
      </c>
      <c r="N7" s="52">
        <f t="shared" si="0"/>
        <v>8422</v>
      </c>
      <c r="O7" s="15">
        <f t="shared" si="1"/>
        <v>16151</v>
      </c>
      <c r="P7" s="15">
        <f>SUM(C7:M7)</f>
        <v>81758</v>
      </c>
    </row>
    <row r="8" spans="1:18">
      <c r="B8" s="25" t="s">
        <v>53</v>
      </c>
      <c r="C8" s="4">
        <v>0</v>
      </c>
      <c r="D8" s="4">
        <v>1114</v>
      </c>
      <c r="E8" s="4">
        <v>0</v>
      </c>
      <c r="F8" s="4">
        <v>6730</v>
      </c>
      <c r="G8" s="4">
        <v>6387</v>
      </c>
      <c r="H8" s="4">
        <v>0</v>
      </c>
      <c r="I8" s="4">
        <v>0</v>
      </c>
      <c r="J8" s="4">
        <v>0</v>
      </c>
      <c r="K8" s="4">
        <v>0</v>
      </c>
      <c r="L8" s="4">
        <v>133</v>
      </c>
      <c r="M8" s="13">
        <v>1209</v>
      </c>
      <c r="N8" s="53">
        <f t="shared" si="0"/>
        <v>0</v>
      </c>
      <c r="O8" s="13">
        <f t="shared" si="1"/>
        <v>7501</v>
      </c>
      <c r="P8" s="13">
        <f t="shared" ref="P8:P39" si="2">SUM(C8:M8)</f>
        <v>15573</v>
      </c>
    </row>
    <row r="9" spans="1:18">
      <c r="B9" s="25" t="s">
        <v>52</v>
      </c>
      <c r="C9" s="16">
        <v>0</v>
      </c>
      <c r="D9" s="16">
        <v>15261</v>
      </c>
      <c r="E9" s="16">
        <v>0</v>
      </c>
      <c r="F9" s="16">
        <v>434</v>
      </c>
      <c r="G9" s="16">
        <v>0</v>
      </c>
      <c r="H9" s="16">
        <v>0</v>
      </c>
      <c r="I9" s="16">
        <v>0</v>
      </c>
      <c r="J9" s="16">
        <v>18605</v>
      </c>
      <c r="K9" s="16">
        <v>15201</v>
      </c>
      <c r="L9" s="16">
        <v>5494</v>
      </c>
      <c r="M9" s="15">
        <v>21149</v>
      </c>
      <c r="N9" s="52">
        <f t="shared" si="0"/>
        <v>15201</v>
      </c>
      <c r="O9" s="15">
        <f t="shared" si="1"/>
        <v>33866</v>
      </c>
      <c r="P9" s="15">
        <f t="shared" si="2"/>
        <v>76144</v>
      </c>
    </row>
    <row r="10" spans="1:18">
      <c r="B10" s="25" t="s">
        <v>51</v>
      </c>
      <c r="C10" s="4">
        <v>0</v>
      </c>
      <c r="D10" s="4">
        <v>582</v>
      </c>
      <c r="E10" s="4">
        <v>161</v>
      </c>
      <c r="F10" s="4">
        <v>6575</v>
      </c>
      <c r="G10" s="4">
        <v>0</v>
      </c>
      <c r="H10" s="4">
        <v>13981</v>
      </c>
      <c r="I10" s="4">
        <v>0</v>
      </c>
      <c r="J10" s="4">
        <v>0</v>
      </c>
      <c r="K10" s="4">
        <v>0</v>
      </c>
      <c r="L10" s="4">
        <v>3581</v>
      </c>
      <c r="M10" s="13">
        <v>2317</v>
      </c>
      <c r="N10" s="53">
        <f t="shared" si="0"/>
        <v>0</v>
      </c>
      <c r="O10" s="13">
        <f t="shared" si="1"/>
        <v>743</v>
      </c>
      <c r="P10" s="13">
        <f t="shared" si="2"/>
        <v>27197</v>
      </c>
    </row>
    <row r="11" spans="1:18">
      <c r="B11" s="25" t="s">
        <v>50</v>
      </c>
      <c r="C11" s="16">
        <v>0</v>
      </c>
      <c r="D11" s="16">
        <v>0</v>
      </c>
      <c r="E11" s="16">
        <v>0</v>
      </c>
      <c r="F11" s="16">
        <v>43630</v>
      </c>
      <c r="G11" s="16">
        <v>0</v>
      </c>
      <c r="H11" s="16">
        <v>7931</v>
      </c>
      <c r="I11" s="16">
        <v>0</v>
      </c>
      <c r="J11" s="16">
        <v>3687</v>
      </c>
      <c r="K11" s="16">
        <v>4202</v>
      </c>
      <c r="L11" s="16">
        <v>4935</v>
      </c>
      <c r="M11" s="15">
        <v>487</v>
      </c>
      <c r="N11" s="52">
        <f t="shared" si="0"/>
        <v>4202</v>
      </c>
      <c r="O11" s="15">
        <f t="shared" si="1"/>
        <v>3687</v>
      </c>
      <c r="P11" s="15">
        <f t="shared" si="2"/>
        <v>64872</v>
      </c>
    </row>
    <row r="12" spans="1:18">
      <c r="B12" s="25" t="s">
        <v>49</v>
      </c>
      <c r="C12" s="4">
        <v>0</v>
      </c>
      <c r="D12" s="4">
        <v>3918</v>
      </c>
      <c r="E12" s="4">
        <v>12</v>
      </c>
      <c r="F12" s="4">
        <v>3091</v>
      </c>
      <c r="G12" s="4">
        <v>17913</v>
      </c>
      <c r="H12" s="4">
        <v>13012</v>
      </c>
      <c r="I12" s="4">
        <v>0</v>
      </c>
      <c r="J12" s="4">
        <v>0</v>
      </c>
      <c r="K12" s="4">
        <v>6685</v>
      </c>
      <c r="L12" s="4">
        <v>4360</v>
      </c>
      <c r="M12" s="13">
        <v>1467</v>
      </c>
      <c r="N12" s="53">
        <f t="shared" si="0"/>
        <v>6685</v>
      </c>
      <c r="O12" s="13">
        <f t="shared" si="1"/>
        <v>21843</v>
      </c>
      <c r="P12" s="13">
        <f t="shared" si="2"/>
        <v>50458</v>
      </c>
    </row>
    <row r="13" spans="1:18">
      <c r="B13" s="25" t="s">
        <v>48</v>
      </c>
      <c r="C13" s="16">
        <v>0</v>
      </c>
      <c r="D13" s="16">
        <v>103125</v>
      </c>
      <c r="E13" s="16">
        <v>16412</v>
      </c>
      <c r="F13" s="16">
        <v>17633</v>
      </c>
      <c r="G13" s="16">
        <v>39628</v>
      </c>
      <c r="H13" s="16">
        <v>0</v>
      </c>
      <c r="I13" s="16">
        <v>1344</v>
      </c>
      <c r="J13" s="16">
        <v>38127</v>
      </c>
      <c r="K13" s="16">
        <v>50599</v>
      </c>
      <c r="L13" s="16">
        <v>68333</v>
      </c>
      <c r="M13" s="15">
        <v>217037</v>
      </c>
      <c r="N13" s="52">
        <f t="shared" si="0"/>
        <v>50599</v>
      </c>
      <c r="O13" s="15">
        <f t="shared" si="1"/>
        <v>198636</v>
      </c>
      <c r="P13" s="15">
        <f t="shared" si="2"/>
        <v>552238</v>
      </c>
    </row>
    <row r="14" spans="1:18">
      <c r="B14" s="25" t="s">
        <v>47</v>
      </c>
      <c r="C14" s="4">
        <v>5682</v>
      </c>
      <c r="D14" s="4">
        <v>3657</v>
      </c>
      <c r="E14" s="4">
        <v>2777</v>
      </c>
      <c r="F14" s="4">
        <v>27</v>
      </c>
      <c r="G14" s="4">
        <v>0</v>
      </c>
      <c r="H14" s="4">
        <v>0</v>
      </c>
      <c r="I14" s="4">
        <v>0</v>
      </c>
      <c r="J14" s="4">
        <v>0</v>
      </c>
      <c r="K14" s="4">
        <v>1750</v>
      </c>
      <c r="L14" s="4">
        <v>1392</v>
      </c>
      <c r="M14" s="13">
        <v>41273</v>
      </c>
      <c r="N14" s="53">
        <f t="shared" si="0"/>
        <v>7432</v>
      </c>
      <c r="O14" s="13">
        <f t="shared" si="1"/>
        <v>6434</v>
      </c>
      <c r="P14" s="13">
        <f t="shared" si="2"/>
        <v>56558</v>
      </c>
    </row>
    <row r="15" spans="1:18">
      <c r="B15" s="25" t="s">
        <v>46</v>
      </c>
      <c r="C15" s="16">
        <v>1433</v>
      </c>
      <c r="D15" s="16">
        <v>4</v>
      </c>
      <c r="E15" s="16">
        <v>0</v>
      </c>
      <c r="F15" s="16">
        <v>138</v>
      </c>
      <c r="G15" s="16">
        <v>0</v>
      </c>
      <c r="H15" s="16">
        <v>0</v>
      </c>
      <c r="I15" s="16">
        <v>0</v>
      </c>
      <c r="J15" s="16">
        <v>8190</v>
      </c>
      <c r="K15" s="16">
        <v>931</v>
      </c>
      <c r="L15" s="16">
        <v>45</v>
      </c>
      <c r="M15" s="15">
        <v>1056</v>
      </c>
      <c r="N15" s="52">
        <f t="shared" si="0"/>
        <v>2364</v>
      </c>
      <c r="O15" s="15">
        <f t="shared" si="1"/>
        <v>8194</v>
      </c>
      <c r="P15" s="15">
        <f t="shared" si="2"/>
        <v>11797</v>
      </c>
    </row>
    <row r="16" spans="1:18">
      <c r="B16" s="25" t="s">
        <v>45</v>
      </c>
      <c r="C16" s="4">
        <v>0</v>
      </c>
      <c r="D16" s="4">
        <v>48169</v>
      </c>
      <c r="E16" s="4">
        <v>705</v>
      </c>
      <c r="F16" s="4">
        <v>33677</v>
      </c>
      <c r="G16" s="4">
        <v>0</v>
      </c>
      <c r="H16" s="4">
        <v>47510</v>
      </c>
      <c r="I16" s="4">
        <v>0</v>
      </c>
      <c r="J16" s="4">
        <v>54103</v>
      </c>
      <c r="K16" s="4">
        <v>26748</v>
      </c>
      <c r="L16" s="4">
        <v>112707</v>
      </c>
      <c r="M16" s="13">
        <v>89032</v>
      </c>
      <c r="N16" s="53">
        <f t="shared" si="0"/>
        <v>26748</v>
      </c>
      <c r="O16" s="13">
        <f t="shared" si="1"/>
        <v>102977</v>
      </c>
      <c r="P16" s="13">
        <f t="shared" si="2"/>
        <v>412651</v>
      </c>
    </row>
    <row r="17" spans="2:16">
      <c r="B17" s="25" t="s">
        <v>44</v>
      </c>
      <c r="C17" s="16">
        <v>3918</v>
      </c>
      <c r="D17" s="16">
        <v>234</v>
      </c>
      <c r="E17" s="16">
        <v>0</v>
      </c>
      <c r="F17" s="16">
        <v>13874</v>
      </c>
      <c r="G17" s="16">
        <v>0</v>
      </c>
      <c r="H17" s="16">
        <v>24768</v>
      </c>
      <c r="I17" s="16">
        <v>93</v>
      </c>
      <c r="J17" s="16">
        <v>6451</v>
      </c>
      <c r="K17" s="16">
        <v>15053</v>
      </c>
      <c r="L17" s="16">
        <v>1019</v>
      </c>
      <c r="M17" s="15">
        <v>9231</v>
      </c>
      <c r="N17" s="52">
        <f t="shared" si="0"/>
        <v>18971</v>
      </c>
      <c r="O17" s="15">
        <f t="shared" si="1"/>
        <v>6778</v>
      </c>
      <c r="P17" s="15">
        <f t="shared" si="2"/>
        <v>74641</v>
      </c>
    </row>
    <row r="18" spans="2:16">
      <c r="B18" s="25" t="s">
        <v>42</v>
      </c>
      <c r="C18" s="4">
        <v>0</v>
      </c>
      <c r="D18" s="4">
        <v>17907</v>
      </c>
      <c r="E18" s="4">
        <v>811</v>
      </c>
      <c r="F18" s="4">
        <v>58561</v>
      </c>
      <c r="G18" s="4">
        <v>0</v>
      </c>
      <c r="H18" s="4">
        <v>257029</v>
      </c>
      <c r="I18" s="4">
        <v>0</v>
      </c>
      <c r="J18" s="4">
        <v>12826</v>
      </c>
      <c r="K18" s="4">
        <v>18123</v>
      </c>
      <c r="L18" s="4">
        <v>22801</v>
      </c>
      <c r="M18" s="13">
        <v>121980</v>
      </c>
      <c r="N18" s="53">
        <f t="shared" si="0"/>
        <v>18123</v>
      </c>
      <c r="O18" s="13">
        <f t="shared" si="1"/>
        <v>31544</v>
      </c>
      <c r="P18" s="13">
        <f t="shared" si="2"/>
        <v>510038</v>
      </c>
    </row>
    <row r="19" spans="2:16">
      <c r="B19" s="25" t="s">
        <v>43</v>
      </c>
      <c r="C19" s="16">
        <v>0</v>
      </c>
      <c r="D19" s="16">
        <v>89141</v>
      </c>
      <c r="E19" s="16">
        <v>0</v>
      </c>
      <c r="F19" s="16">
        <v>17692</v>
      </c>
      <c r="G19" s="16">
        <v>0</v>
      </c>
      <c r="H19" s="16">
        <v>57099</v>
      </c>
      <c r="I19" s="16">
        <v>0</v>
      </c>
      <c r="J19" s="16">
        <v>10413</v>
      </c>
      <c r="K19" s="16">
        <v>39120</v>
      </c>
      <c r="L19" s="16">
        <v>11728</v>
      </c>
      <c r="M19" s="15">
        <v>168886</v>
      </c>
      <c r="N19" s="52">
        <f t="shared" si="0"/>
        <v>39120</v>
      </c>
      <c r="O19" s="15">
        <f t="shared" si="1"/>
        <v>99554</v>
      </c>
      <c r="P19" s="15">
        <f t="shared" si="2"/>
        <v>394079</v>
      </c>
    </row>
    <row r="20" spans="2:16">
      <c r="B20" s="25" t="s">
        <v>41</v>
      </c>
      <c r="C20" s="4">
        <v>0</v>
      </c>
      <c r="D20" s="4">
        <v>12688</v>
      </c>
      <c r="E20" s="4">
        <v>0</v>
      </c>
      <c r="F20" s="4">
        <v>6324</v>
      </c>
      <c r="G20" s="4">
        <v>5820</v>
      </c>
      <c r="H20" s="4">
        <v>0</v>
      </c>
      <c r="I20" s="4">
        <v>0</v>
      </c>
      <c r="J20" s="4">
        <v>0</v>
      </c>
      <c r="K20" s="4">
        <v>2944</v>
      </c>
      <c r="L20" s="4">
        <v>13233</v>
      </c>
      <c r="M20" s="13">
        <v>31040</v>
      </c>
      <c r="N20" s="53">
        <f t="shared" si="0"/>
        <v>2944</v>
      </c>
      <c r="O20" s="13">
        <f t="shared" si="1"/>
        <v>18508</v>
      </c>
      <c r="P20" s="13">
        <f t="shared" si="2"/>
        <v>72049</v>
      </c>
    </row>
    <row r="21" spans="2:16">
      <c r="B21" s="25" t="s">
        <v>40</v>
      </c>
      <c r="C21" s="16">
        <v>0</v>
      </c>
      <c r="D21" s="16">
        <v>5940</v>
      </c>
      <c r="E21" s="16">
        <v>663</v>
      </c>
      <c r="F21" s="16">
        <v>5941</v>
      </c>
      <c r="G21" s="16">
        <v>0</v>
      </c>
      <c r="H21" s="16">
        <v>0</v>
      </c>
      <c r="I21" s="16">
        <v>0</v>
      </c>
      <c r="J21" s="16">
        <v>874</v>
      </c>
      <c r="K21" s="16">
        <v>1223</v>
      </c>
      <c r="L21" s="16">
        <v>1449</v>
      </c>
      <c r="M21" s="15">
        <v>2247</v>
      </c>
      <c r="N21" s="52">
        <f t="shared" si="0"/>
        <v>1223</v>
      </c>
      <c r="O21" s="15">
        <f t="shared" si="1"/>
        <v>7477</v>
      </c>
      <c r="P21" s="15">
        <f t="shared" si="2"/>
        <v>18337</v>
      </c>
    </row>
    <row r="22" spans="2:16">
      <c r="B22" s="25" t="s">
        <v>39</v>
      </c>
      <c r="C22" s="4">
        <v>1417</v>
      </c>
      <c r="D22" s="4">
        <v>10207</v>
      </c>
      <c r="E22" s="4">
        <v>0</v>
      </c>
      <c r="F22" s="4">
        <v>445</v>
      </c>
      <c r="G22" s="4">
        <v>0</v>
      </c>
      <c r="H22" s="4">
        <v>21023</v>
      </c>
      <c r="I22" s="4">
        <v>0</v>
      </c>
      <c r="J22" s="4">
        <v>3249</v>
      </c>
      <c r="K22" s="4">
        <v>4692</v>
      </c>
      <c r="L22" s="4">
        <v>449</v>
      </c>
      <c r="M22" s="13">
        <v>15326</v>
      </c>
      <c r="N22" s="53">
        <f t="shared" si="0"/>
        <v>6109</v>
      </c>
      <c r="O22" s="13">
        <f t="shared" si="1"/>
        <v>13456</v>
      </c>
      <c r="P22" s="13">
        <f t="shared" si="2"/>
        <v>56808</v>
      </c>
    </row>
    <row r="23" spans="2:16">
      <c r="B23" s="25" t="s">
        <v>38</v>
      </c>
      <c r="C23" s="16">
        <v>0</v>
      </c>
      <c r="D23" s="16">
        <v>11748</v>
      </c>
      <c r="E23" s="16">
        <v>0</v>
      </c>
      <c r="F23" s="16">
        <v>705</v>
      </c>
      <c r="G23" s="16">
        <v>0</v>
      </c>
      <c r="H23" s="16">
        <v>0</v>
      </c>
      <c r="I23" s="16">
        <v>0</v>
      </c>
      <c r="J23" s="16">
        <v>2220</v>
      </c>
      <c r="K23" s="16">
        <v>4964</v>
      </c>
      <c r="L23" s="16">
        <v>344</v>
      </c>
      <c r="M23" s="15">
        <v>14769</v>
      </c>
      <c r="N23" s="52">
        <f t="shared" si="0"/>
        <v>4964</v>
      </c>
      <c r="O23" s="15">
        <f t="shared" si="1"/>
        <v>13968</v>
      </c>
      <c r="P23" s="15">
        <f t="shared" si="2"/>
        <v>34750</v>
      </c>
    </row>
    <row r="24" spans="2:16">
      <c r="B24" s="25" t="s">
        <v>37</v>
      </c>
      <c r="C24" s="4">
        <v>0</v>
      </c>
      <c r="D24" s="4">
        <v>132368</v>
      </c>
      <c r="E24" s="4">
        <v>537</v>
      </c>
      <c r="F24" s="4">
        <v>50579</v>
      </c>
      <c r="G24" s="4">
        <v>0</v>
      </c>
      <c r="H24" s="4">
        <v>0</v>
      </c>
      <c r="I24" s="4">
        <v>290</v>
      </c>
      <c r="J24" s="4">
        <v>27728</v>
      </c>
      <c r="K24" s="4">
        <v>44213</v>
      </c>
      <c r="L24" s="4">
        <v>63821</v>
      </c>
      <c r="M24" s="13">
        <v>46735</v>
      </c>
      <c r="N24" s="53">
        <f t="shared" si="0"/>
        <v>44213</v>
      </c>
      <c r="O24" s="13">
        <f t="shared" si="1"/>
        <v>160923</v>
      </c>
      <c r="P24" s="13">
        <f t="shared" si="2"/>
        <v>366271</v>
      </c>
    </row>
    <row r="25" spans="2:16">
      <c r="B25" s="25" t="s">
        <v>36</v>
      </c>
      <c r="C25" s="16">
        <v>0</v>
      </c>
      <c r="D25" s="16">
        <v>5753</v>
      </c>
      <c r="E25" s="16">
        <v>0</v>
      </c>
      <c r="F25" s="16">
        <v>570</v>
      </c>
      <c r="G25" s="16">
        <v>0</v>
      </c>
      <c r="H25" s="16">
        <v>0</v>
      </c>
      <c r="I25" s="16">
        <v>0</v>
      </c>
      <c r="J25" s="16">
        <v>547</v>
      </c>
      <c r="K25" s="16">
        <v>1152</v>
      </c>
      <c r="L25" s="16">
        <v>78</v>
      </c>
      <c r="M25" s="15">
        <v>1382</v>
      </c>
      <c r="N25" s="52">
        <f t="shared" si="0"/>
        <v>1152</v>
      </c>
      <c r="O25" s="15">
        <f t="shared" si="1"/>
        <v>6300</v>
      </c>
      <c r="P25" s="15">
        <f t="shared" si="2"/>
        <v>9482</v>
      </c>
    </row>
    <row r="26" spans="2:16">
      <c r="B26" s="25" t="s">
        <v>35</v>
      </c>
      <c r="C26" s="4">
        <v>0</v>
      </c>
      <c r="D26" s="4">
        <v>1016</v>
      </c>
      <c r="E26" s="4">
        <v>0</v>
      </c>
      <c r="F26" s="4">
        <v>131</v>
      </c>
      <c r="G26" s="4">
        <v>0</v>
      </c>
      <c r="H26" s="4">
        <v>0</v>
      </c>
      <c r="I26" s="4">
        <v>0</v>
      </c>
      <c r="J26" s="4">
        <v>592</v>
      </c>
      <c r="K26" s="4">
        <v>679</v>
      </c>
      <c r="L26" s="4">
        <v>191</v>
      </c>
      <c r="M26" s="13">
        <v>222</v>
      </c>
      <c r="N26" s="53">
        <f t="shared" si="0"/>
        <v>679</v>
      </c>
      <c r="O26" s="13">
        <f t="shared" si="1"/>
        <v>1608</v>
      </c>
      <c r="P26" s="13">
        <f t="shared" si="2"/>
        <v>2831</v>
      </c>
    </row>
    <row r="27" spans="2:16">
      <c r="B27" s="25" t="s">
        <v>34</v>
      </c>
      <c r="C27" s="16">
        <v>0</v>
      </c>
      <c r="D27" s="16">
        <v>5827</v>
      </c>
      <c r="E27" s="16">
        <v>0</v>
      </c>
      <c r="F27" s="16">
        <v>2956</v>
      </c>
      <c r="G27" s="16">
        <v>0</v>
      </c>
      <c r="H27" s="16">
        <v>0</v>
      </c>
      <c r="I27" s="16">
        <v>0</v>
      </c>
      <c r="J27" s="16">
        <v>781</v>
      </c>
      <c r="K27" s="16">
        <v>2083</v>
      </c>
      <c r="L27" s="16">
        <v>14</v>
      </c>
      <c r="M27" s="15">
        <v>1806</v>
      </c>
      <c r="N27" s="52">
        <f t="shared" si="0"/>
        <v>2083</v>
      </c>
      <c r="O27" s="15">
        <f t="shared" si="1"/>
        <v>6608</v>
      </c>
      <c r="P27" s="15">
        <f t="shared" si="2"/>
        <v>13467</v>
      </c>
    </row>
    <row r="28" spans="2:16">
      <c r="B28" s="25" t="s">
        <v>32</v>
      </c>
      <c r="C28" s="4">
        <v>0</v>
      </c>
      <c r="D28" s="4">
        <v>0</v>
      </c>
      <c r="E28" s="4">
        <v>0</v>
      </c>
      <c r="F28" s="4">
        <v>3301</v>
      </c>
      <c r="G28" s="4">
        <v>991</v>
      </c>
      <c r="H28" s="4">
        <v>0</v>
      </c>
      <c r="I28" s="4">
        <v>0</v>
      </c>
      <c r="J28" s="4">
        <v>0</v>
      </c>
      <c r="K28" s="4">
        <v>0</v>
      </c>
      <c r="L28" s="4">
        <v>64</v>
      </c>
      <c r="M28" s="13">
        <v>243</v>
      </c>
      <c r="N28" s="53">
        <f t="shared" si="0"/>
        <v>0</v>
      </c>
      <c r="O28" s="13">
        <f t="shared" si="1"/>
        <v>991</v>
      </c>
      <c r="P28" s="13">
        <f t="shared" si="2"/>
        <v>4599</v>
      </c>
    </row>
    <row r="29" spans="2:16">
      <c r="B29" s="25" t="s">
        <v>31</v>
      </c>
      <c r="C29" s="16">
        <v>0</v>
      </c>
      <c r="D29" s="16">
        <v>4159</v>
      </c>
      <c r="E29" s="16">
        <v>379</v>
      </c>
      <c r="F29" s="16">
        <v>1562</v>
      </c>
      <c r="G29" s="16">
        <v>0</v>
      </c>
      <c r="H29" s="16">
        <v>0</v>
      </c>
      <c r="I29" s="16">
        <v>0</v>
      </c>
      <c r="J29" s="16">
        <v>0</v>
      </c>
      <c r="K29" s="16">
        <v>131</v>
      </c>
      <c r="L29" s="16">
        <v>1089</v>
      </c>
      <c r="M29" s="15">
        <v>285</v>
      </c>
      <c r="N29" s="52">
        <f t="shared" si="0"/>
        <v>131</v>
      </c>
      <c r="O29" s="15">
        <f t="shared" si="1"/>
        <v>4538</v>
      </c>
      <c r="P29" s="15">
        <f t="shared" si="2"/>
        <v>7605</v>
      </c>
    </row>
    <row r="30" spans="2:16">
      <c r="B30" s="25" t="s">
        <v>33</v>
      </c>
      <c r="C30" s="4">
        <v>0</v>
      </c>
      <c r="D30" s="4">
        <v>501</v>
      </c>
      <c r="E30" s="4">
        <v>0</v>
      </c>
      <c r="F30" s="4">
        <v>0</v>
      </c>
      <c r="G30" s="4">
        <v>0</v>
      </c>
      <c r="H30" s="4">
        <v>0</v>
      </c>
      <c r="I30" s="4">
        <v>0</v>
      </c>
      <c r="J30" s="4">
        <v>502</v>
      </c>
      <c r="K30" s="4">
        <v>1309</v>
      </c>
      <c r="L30" s="4">
        <v>236</v>
      </c>
      <c r="M30" s="13">
        <v>4377</v>
      </c>
      <c r="N30" s="53">
        <f t="shared" si="0"/>
        <v>1309</v>
      </c>
      <c r="O30" s="13">
        <f t="shared" si="1"/>
        <v>1003</v>
      </c>
      <c r="P30" s="13">
        <f t="shared" si="2"/>
        <v>6925</v>
      </c>
    </row>
    <row r="31" spans="2:16">
      <c r="B31" s="25" t="s">
        <v>29</v>
      </c>
      <c r="C31" s="16">
        <v>25257</v>
      </c>
      <c r="D31" s="16">
        <v>27495</v>
      </c>
      <c r="E31" s="16">
        <v>0</v>
      </c>
      <c r="F31" s="16">
        <v>105</v>
      </c>
      <c r="G31" s="16">
        <v>0</v>
      </c>
      <c r="H31" s="16">
        <v>3041</v>
      </c>
      <c r="I31" s="16">
        <v>0</v>
      </c>
      <c r="J31" s="16">
        <v>24597</v>
      </c>
      <c r="K31" s="16">
        <v>3285</v>
      </c>
      <c r="L31" s="16">
        <v>10500</v>
      </c>
      <c r="M31" s="15">
        <v>26487</v>
      </c>
      <c r="N31" s="52">
        <f t="shared" si="0"/>
        <v>28542</v>
      </c>
      <c r="O31" s="15">
        <f t="shared" si="1"/>
        <v>52092</v>
      </c>
      <c r="P31" s="15">
        <f t="shared" si="2"/>
        <v>120767</v>
      </c>
    </row>
    <row r="32" spans="2:16">
      <c r="B32" s="25" t="s">
        <v>28</v>
      </c>
      <c r="C32" s="4">
        <v>0</v>
      </c>
      <c r="D32" s="4">
        <v>1967</v>
      </c>
      <c r="E32" s="4">
        <v>0</v>
      </c>
      <c r="F32" s="4">
        <v>135085</v>
      </c>
      <c r="G32" s="4">
        <v>0</v>
      </c>
      <c r="H32" s="4">
        <v>0</v>
      </c>
      <c r="I32" s="4">
        <v>0</v>
      </c>
      <c r="J32" s="4">
        <v>0</v>
      </c>
      <c r="K32" s="4">
        <v>0</v>
      </c>
      <c r="L32" s="4">
        <v>0</v>
      </c>
      <c r="M32" s="13">
        <v>5241</v>
      </c>
      <c r="N32" s="53">
        <f t="shared" si="0"/>
        <v>0</v>
      </c>
      <c r="O32" s="13">
        <f t="shared" si="1"/>
        <v>1967</v>
      </c>
      <c r="P32" s="13">
        <f t="shared" si="2"/>
        <v>142293</v>
      </c>
    </row>
    <row r="33" spans="2:16">
      <c r="B33" s="25" t="s">
        <v>30</v>
      </c>
      <c r="C33" s="16">
        <v>22418</v>
      </c>
      <c r="D33" s="16">
        <v>14411</v>
      </c>
      <c r="E33" s="16">
        <v>26175</v>
      </c>
      <c r="F33" s="16">
        <v>2387</v>
      </c>
      <c r="G33" s="16">
        <v>7663</v>
      </c>
      <c r="H33" s="16">
        <v>0</v>
      </c>
      <c r="I33" s="16">
        <v>0</v>
      </c>
      <c r="J33" s="16">
        <v>44253</v>
      </c>
      <c r="K33" s="16">
        <v>5377</v>
      </c>
      <c r="L33" s="16">
        <v>3064</v>
      </c>
      <c r="M33" s="15">
        <v>19091</v>
      </c>
      <c r="N33" s="52">
        <f t="shared" si="0"/>
        <v>27795</v>
      </c>
      <c r="O33" s="15">
        <f t="shared" si="1"/>
        <v>92502</v>
      </c>
      <c r="P33" s="15">
        <f t="shared" si="2"/>
        <v>144839</v>
      </c>
    </row>
    <row r="34" spans="2:16">
      <c r="B34" s="25" t="s">
        <v>27</v>
      </c>
      <c r="C34" s="4">
        <v>0</v>
      </c>
      <c r="D34" s="4">
        <v>8268</v>
      </c>
      <c r="E34" s="4">
        <v>0</v>
      </c>
      <c r="F34" s="4">
        <v>13702</v>
      </c>
      <c r="G34" s="4">
        <v>0</v>
      </c>
      <c r="H34" s="4">
        <v>0</v>
      </c>
      <c r="I34" s="4">
        <v>0</v>
      </c>
      <c r="J34" s="4">
        <v>7091</v>
      </c>
      <c r="K34" s="4">
        <v>3835</v>
      </c>
      <c r="L34" s="4">
        <v>4874</v>
      </c>
      <c r="M34" s="13">
        <v>18701</v>
      </c>
      <c r="N34" s="53">
        <f t="shared" si="0"/>
        <v>3835</v>
      </c>
      <c r="O34" s="13">
        <f t="shared" si="1"/>
        <v>15359</v>
      </c>
      <c r="P34" s="13">
        <f t="shared" si="2"/>
        <v>56471</v>
      </c>
    </row>
    <row r="35" spans="2:16">
      <c r="B35" s="25" t="s">
        <v>26</v>
      </c>
      <c r="C35" s="16">
        <v>0</v>
      </c>
      <c r="D35" s="16">
        <v>8242</v>
      </c>
      <c r="E35" s="16">
        <v>2320</v>
      </c>
      <c r="F35" s="16">
        <v>18757</v>
      </c>
      <c r="G35" s="16">
        <v>1844</v>
      </c>
      <c r="H35" s="16">
        <v>17948</v>
      </c>
      <c r="I35" s="16">
        <v>0</v>
      </c>
      <c r="J35" s="16">
        <v>0</v>
      </c>
      <c r="K35" s="16">
        <v>3854</v>
      </c>
      <c r="L35" s="16">
        <v>3569</v>
      </c>
      <c r="M35" s="15">
        <v>19682</v>
      </c>
      <c r="N35" s="52">
        <f t="shared" si="0"/>
        <v>3854</v>
      </c>
      <c r="O35" s="15">
        <f t="shared" si="1"/>
        <v>12406</v>
      </c>
      <c r="P35" s="15">
        <f t="shared" si="2"/>
        <v>76216</v>
      </c>
    </row>
    <row r="36" spans="2:16">
      <c r="B36" s="25" t="s">
        <v>25</v>
      </c>
      <c r="C36" s="4">
        <v>0</v>
      </c>
      <c r="D36" s="4">
        <v>3882</v>
      </c>
      <c r="E36" s="4">
        <v>0</v>
      </c>
      <c r="F36" s="4">
        <v>11143</v>
      </c>
      <c r="G36" s="4">
        <v>11373</v>
      </c>
      <c r="H36" s="4">
        <v>0</v>
      </c>
      <c r="I36" s="4">
        <v>0</v>
      </c>
      <c r="J36" s="4">
        <v>0</v>
      </c>
      <c r="K36" s="4">
        <v>0</v>
      </c>
      <c r="L36" s="4">
        <v>704</v>
      </c>
      <c r="M36" s="13">
        <v>1226</v>
      </c>
      <c r="N36" s="53">
        <f t="shared" si="0"/>
        <v>0</v>
      </c>
      <c r="O36" s="13">
        <f t="shared" si="1"/>
        <v>15255</v>
      </c>
      <c r="P36" s="13">
        <f t="shared" si="2"/>
        <v>28328</v>
      </c>
    </row>
    <row r="37" spans="2:16">
      <c r="B37" s="25" t="s">
        <v>24</v>
      </c>
      <c r="C37" s="16">
        <v>0</v>
      </c>
      <c r="D37" s="16">
        <v>258</v>
      </c>
      <c r="E37" s="16">
        <v>0</v>
      </c>
      <c r="F37" s="16">
        <v>66444</v>
      </c>
      <c r="G37" s="16">
        <v>0</v>
      </c>
      <c r="H37" s="16">
        <v>49361</v>
      </c>
      <c r="I37" s="16">
        <v>50</v>
      </c>
      <c r="J37" s="16">
        <v>0</v>
      </c>
      <c r="K37" s="16">
        <v>16931</v>
      </c>
      <c r="L37" s="16">
        <v>411</v>
      </c>
      <c r="M37" s="15">
        <v>20586</v>
      </c>
      <c r="N37" s="52">
        <f t="shared" si="0"/>
        <v>16931</v>
      </c>
      <c r="O37" s="15">
        <f t="shared" si="1"/>
        <v>308</v>
      </c>
      <c r="P37" s="15">
        <f t="shared" si="2"/>
        <v>154041</v>
      </c>
    </row>
    <row r="38" spans="2:16">
      <c r="B38" s="25" t="s">
        <v>23</v>
      </c>
      <c r="C38" s="4">
        <v>163</v>
      </c>
      <c r="D38" s="4">
        <v>806</v>
      </c>
      <c r="E38" s="4">
        <v>0</v>
      </c>
      <c r="F38" s="4">
        <v>5955</v>
      </c>
      <c r="G38" s="4">
        <v>814</v>
      </c>
      <c r="H38" s="4">
        <v>12243</v>
      </c>
      <c r="I38" s="4">
        <v>0</v>
      </c>
      <c r="J38" s="4">
        <v>466</v>
      </c>
      <c r="K38" s="4">
        <v>246</v>
      </c>
      <c r="L38" s="4">
        <v>602</v>
      </c>
      <c r="M38" s="13">
        <v>1861</v>
      </c>
      <c r="N38" s="53">
        <f t="shared" si="0"/>
        <v>409</v>
      </c>
      <c r="O38" s="13">
        <f t="shared" si="1"/>
        <v>2086</v>
      </c>
      <c r="P38" s="13">
        <f t="shared" si="2"/>
        <v>23156</v>
      </c>
    </row>
    <row r="39" spans="2:16" ht="15.75" thickBot="1">
      <c r="B39" s="26" t="s">
        <v>22</v>
      </c>
      <c r="C39" s="16">
        <v>74</v>
      </c>
      <c r="D39" s="16">
        <v>1498</v>
      </c>
      <c r="E39" s="16">
        <v>0</v>
      </c>
      <c r="F39" s="16">
        <v>5567</v>
      </c>
      <c r="G39" s="16">
        <v>0</v>
      </c>
      <c r="H39" s="16">
        <v>22161</v>
      </c>
      <c r="I39" s="16">
        <v>0</v>
      </c>
      <c r="J39" s="16">
        <v>3187</v>
      </c>
      <c r="K39" s="16">
        <v>2432</v>
      </c>
      <c r="L39" s="16">
        <v>838</v>
      </c>
      <c r="M39" s="15">
        <v>1657</v>
      </c>
      <c r="N39" s="52">
        <f t="shared" si="0"/>
        <v>2506</v>
      </c>
      <c r="O39" s="15">
        <f t="shared" si="1"/>
        <v>4685</v>
      </c>
      <c r="P39" s="15">
        <f t="shared" si="2"/>
        <v>37414</v>
      </c>
    </row>
    <row r="40" spans="2:16" s="115" customFormat="1" ht="15.75" thickBot="1">
      <c r="B40" s="26" t="s">
        <v>300</v>
      </c>
      <c r="C40" s="55">
        <f>SUM(C6:C39)</f>
        <v>60362</v>
      </c>
      <c r="D40" s="36">
        <f>SUM(D6:D39)</f>
        <v>553878</v>
      </c>
      <c r="E40" s="36">
        <f t="shared" ref="E40:M40" si="3">SUM(E6:E39)</f>
        <v>50952</v>
      </c>
      <c r="F40" s="36">
        <f t="shared" si="3"/>
        <v>582458</v>
      </c>
      <c r="G40" s="36">
        <f t="shared" si="3"/>
        <v>92433</v>
      </c>
      <c r="H40" s="36">
        <f t="shared" si="3"/>
        <v>547107</v>
      </c>
      <c r="I40" s="36">
        <f t="shared" si="3"/>
        <v>1777</v>
      </c>
      <c r="J40" s="36">
        <f t="shared" si="3"/>
        <v>272647</v>
      </c>
      <c r="K40" s="36">
        <f t="shared" si="3"/>
        <v>286184</v>
      </c>
      <c r="L40" s="36">
        <f t="shared" si="3"/>
        <v>346611</v>
      </c>
      <c r="M40" s="37">
        <f t="shared" si="3"/>
        <v>916712</v>
      </c>
      <c r="N40" s="56">
        <f>SUM(N6:N39)</f>
        <v>346546</v>
      </c>
      <c r="O40" s="37">
        <f>SUM(O6:O39)</f>
        <v>971687</v>
      </c>
      <c r="P40" s="37">
        <f>SUM(P6:P39)</f>
        <v>3711121</v>
      </c>
    </row>
    <row r="41" spans="2:16" s="115" customFormat="1" ht="15.75" thickBot="1">
      <c r="B41" s="26" t="s">
        <v>61</v>
      </c>
      <c r="C41" s="193">
        <f>C30+C19</f>
        <v>0</v>
      </c>
      <c r="D41" s="191">
        <f>D30+D19</f>
        <v>89642</v>
      </c>
      <c r="E41" s="191">
        <f t="shared" ref="E41:P41" si="4">E30+E19</f>
        <v>0</v>
      </c>
      <c r="F41" s="191">
        <f t="shared" si="4"/>
        <v>17692</v>
      </c>
      <c r="G41" s="191">
        <f t="shared" si="4"/>
        <v>0</v>
      </c>
      <c r="H41" s="191">
        <f t="shared" si="4"/>
        <v>57099</v>
      </c>
      <c r="I41" s="191">
        <f t="shared" si="4"/>
        <v>0</v>
      </c>
      <c r="J41" s="191">
        <f t="shared" si="4"/>
        <v>10915</v>
      </c>
      <c r="K41" s="191">
        <f t="shared" si="4"/>
        <v>40429</v>
      </c>
      <c r="L41" s="191">
        <f t="shared" si="4"/>
        <v>11964</v>
      </c>
      <c r="M41" s="192">
        <f t="shared" si="4"/>
        <v>173263</v>
      </c>
      <c r="N41" s="194">
        <f t="shared" si="4"/>
        <v>40429</v>
      </c>
      <c r="O41" s="192">
        <f t="shared" si="4"/>
        <v>100557</v>
      </c>
      <c r="P41" s="192">
        <f t="shared" si="4"/>
        <v>401004</v>
      </c>
    </row>
  </sheetData>
  <mergeCells count="2">
    <mergeCell ref="C2:P2"/>
    <mergeCell ref="C3:P3"/>
  </mergeCells>
  <hyperlinks>
    <hyperlink ref="R1" location="ReadMe!A1" display="go back to ReadMe"/>
  </hyperlinks>
  <pageMargins left="0.70866141732283472" right="0.70866141732283472" top="0.74803149606299213" bottom="0.74803149606299213" header="0.31496062992125984" footer="0.31496062992125984"/>
  <pageSetup paperSize="9" scale="94" orientation="landscape" r:id="rId1"/>
  <headerFooter>
    <oddHeader>&amp;C&amp;A</oddHeader>
    <oddFooter>&amp;C&amp;Z&amp;F</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0"/>
  <sheetViews>
    <sheetView zoomScaleNormal="100" workbookViewId="0">
      <selection activeCell="P6" sqref="P6:P39"/>
    </sheetView>
  </sheetViews>
  <sheetFormatPr baseColWidth="10" defaultColWidth="9.140625" defaultRowHeight="15"/>
  <cols>
    <col min="1" max="1" width="2.7109375" customWidth="1"/>
    <col min="2" max="2" width="9.7109375" style="1" bestFit="1" customWidth="1"/>
    <col min="4" max="5" width="9.140625" style="109"/>
    <col min="8" max="8" width="9.140625" customWidth="1"/>
    <col min="11" max="11" width="9.140625" customWidth="1"/>
  </cols>
  <sheetData>
    <row r="1" spans="1:18" ht="19.5" thickBot="1">
      <c r="A1" s="120" t="s">
        <v>302</v>
      </c>
      <c r="G1" s="118" t="s">
        <v>77</v>
      </c>
      <c r="R1" s="142" t="s">
        <v>370</v>
      </c>
    </row>
    <row r="2" spans="1:18" s="2" customFormat="1" ht="15.75" customHeight="1" thickBot="1">
      <c r="B2" s="30" t="s">
        <v>59</v>
      </c>
      <c r="C2" s="205">
        <v>2040</v>
      </c>
      <c r="D2" s="206"/>
      <c r="E2" s="206"/>
      <c r="F2" s="206"/>
      <c r="G2" s="206"/>
      <c r="H2" s="206"/>
      <c r="I2" s="206"/>
      <c r="J2" s="206"/>
      <c r="K2" s="206"/>
      <c r="L2" s="206"/>
      <c r="M2" s="206"/>
      <c r="N2" s="206"/>
      <c r="O2" s="206"/>
      <c r="P2" s="207"/>
    </row>
    <row r="3" spans="1:18" s="2" customFormat="1" ht="15.75" customHeight="1" thickBot="1">
      <c r="B3" s="58" t="s">
        <v>60</v>
      </c>
      <c r="C3" s="205" t="s">
        <v>4</v>
      </c>
      <c r="D3" s="206"/>
      <c r="E3" s="206"/>
      <c r="F3" s="206"/>
      <c r="G3" s="206"/>
      <c r="H3" s="206"/>
      <c r="I3" s="206"/>
      <c r="J3" s="206"/>
      <c r="K3" s="206"/>
      <c r="L3" s="206"/>
      <c r="M3" s="206"/>
      <c r="N3" s="206"/>
      <c r="O3" s="206"/>
      <c r="P3" s="207"/>
    </row>
    <row r="4" spans="1:18" ht="23.25" thickBot="1">
      <c r="B4" s="23" t="s">
        <v>149</v>
      </c>
      <c r="C4" s="67" t="s">
        <v>14</v>
      </c>
      <c r="D4" s="67" t="s">
        <v>298</v>
      </c>
      <c r="E4" s="67" t="s">
        <v>297</v>
      </c>
      <c r="F4" s="64" t="s">
        <v>15</v>
      </c>
      <c r="G4" s="64" t="s">
        <v>17</v>
      </c>
      <c r="H4" s="64" t="s">
        <v>16</v>
      </c>
      <c r="I4" s="64" t="s">
        <v>151</v>
      </c>
      <c r="J4" s="64" t="s">
        <v>186</v>
      </c>
      <c r="K4" s="64" t="s">
        <v>153</v>
      </c>
      <c r="L4" s="64" t="s">
        <v>158</v>
      </c>
      <c r="M4" s="64" t="s">
        <v>176</v>
      </c>
      <c r="N4" s="64" t="s">
        <v>177</v>
      </c>
      <c r="O4" s="48" t="s">
        <v>187</v>
      </c>
      <c r="P4" s="48" t="s">
        <v>185</v>
      </c>
    </row>
    <row r="5" spans="1:18" ht="15.75" thickBot="1">
      <c r="B5" s="24" t="s">
        <v>57</v>
      </c>
      <c r="C5" s="18" t="s">
        <v>6</v>
      </c>
      <c r="D5" s="18" t="s">
        <v>6</v>
      </c>
      <c r="E5" s="18" t="s">
        <v>6</v>
      </c>
      <c r="F5" s="18" t="s">
        <v>6</v>
      </c>
      <c r="G5" s="18" t="s">
        <v>6</v>
      </c>
      <c r="H5" s="18" t="s">
        <v>6</v>
      </c>
      <c r="I5" s="18" t="s">
        <v>6</v>
      </c>
      <c r="J5" s="18" t="s">
        <v>6</v>
      </c>
      <c r="K5" s="18" t="s">
        <v>6</v>
      </c>
      <c r="L5" s="18" t="s">
        <v>6</v>
      </c>
      <c r="M5" s="18" t="s">
        <v>6</v>
      </c>
      <c r="N5" s="18" t="s">
        <v>6</v>
      </c>
      <c r="O5" s="17" t="s">
        <v>6</v>
      </c>
      <c r="P5" s="17" t="s">
        <v>6</v>
      </c>
    </row>
    <row r="6" spans="1:18">
      <c r="B6" s="25" t="s">
        <v>56</v>
      </c>
      <c r="C6" s="4">
        <v>2222.7305454545453</v>
      </c>
      <c r="D6" s="4"/>
      <c r="E6" s="4">
        <f>C6+D6</f>
        <v>2222.7305454545453</v>
      </c>
      <c r="F6" s="4">
        <v>909.65218181818193</v>
      </c>
      <c r="G6" s="4">
        <v>0</v>
      </c>
      <c r="H6" s="4">
        <v>0</v>
      </c>
      <c r="I6" s="4">
        <v>0</v>
      </c>
      <c r="J6" s="4">
        <v>0</v>
      </c>
      <c r="K6" s="4">
        <v>0</v>
      </c>
      <c r="L6" s="4">
        <v>0</v>
      </c>
      <c r="M6" s="4">
        <v>5072.3280000000004</v>
      </c>
      <c r="N6" s="4">
        <v>5953.1131111111108</v>
      </c>
      <c r="O6" s="13">
        <v>11025.441111111111</v>
      </c>
      <c r="P6" s="13">
        <f>SUM(E6:K6)+SUM(M6:N6)</f>
        <v>14157.823838383838</v>
      </c>
    </row>
    <row r="7" spans="1:18">
      <c r="B7" s="25" t="s">
        <v>54</v>
      </c>
      <c r="C7" s="16">
        <v>12881.225636363637</v>
      </c>
      <c r="D7" s="16"/>
      <c r="E7" s="16">
        <f t="shared" ref="E7:E39" si="0">C7+D7</f>
        <v>12881.225636363637</v>
      </c>
      <c r="F7" s="16">
        <v>5958.4866363636365</v>
      </c>
      <c r="G7" s="16">
        <v>8269.5359191919197</v>
      </c>
      <c r="H7" s="16">
        <v>0</v>
      </c>
      <c r="I7" s="16">
        <v>15072.870222222222</v>
      </c>
      <c r="J7" s="16">
        <v>0</v>
      </c>
      <c r="K7" s="16">
        <v>0</v>
      </c>
      <c r="L7" s="16">
        <v>15072.870222222222</v>
      </c>
      <c r="M7" s="16">
        <v>39112.701090909097</v>
      </c>
      <c r="N7" s="16">
        <v>10279.303181818181</v>
      </c>
      <c r="O7" s="15">
        <v>49392.004272727274</v>
      </c>
      <c r="P7" s="15">
        <f t="shared" ref="P7:P39" si="1">SUM(E7:K7)+SUM(M7:N7)</f>
        <v>91574.122686868694</v>
      </c>
    </row>
    <row r="8" spans="1:18">
      <c r="B8" s="25" t="s">
        <v>53</v>
      </c>
      <c r="C8" s="4">
        <v>2299.5610000000001</v>
      </c>
      <c r="D8" s="4"/>
      <c r="E8" s="4">
        <f t="shared" si="0"/>
        <v>2299.5610000000001</v>
      </c>
      <c r="F8" s="4">
        <v>641.2177272727273</v>
      </c>
      <c r="G8" s="4">
        <v>1693.62701010101</v>
      </c>
      <c r="H8" s="4">
        <v>0</v>
      </c>
      <c r="I8" s="4">
        <v>0</v>
      </c>
      <c r="J8" s="4">
        <v>0</v>
      </c>
      <c r="K8" s="4">
        <v>131.88469696969696</v>
      </c>
      <c r="L8" s="4">
        <v>131.88469696969696</v>
      </c>
      <c r="M8" s="4">
        <v>9085.4795151515154</v>
      </c>
      <c r="N8" s="4">
        <v>5746.6728989898993</v>
      </c>
      <c r="O8" s="13">
        <v>14832.152414141414</v>
      </c>
      <c r="P8" s="13">
        <f t="shared" si="1"/>
        <v>19598.44284848485</v>
      </c>
    </row>
    <row r="9" spans="1:18">
      <c r="B9" s="25" t="s">
        <v>52</v>
      </c>
      <c r="C9" s="16">
        <v>18632.473818181821</v>
      </c>
      <c r="D9" s="16">
        <v>8352</v>
      </c>
      <c r="E9" s="16">
        <f t="shared" si="0"/>
        <v>26984.473818181821</v>
      </c>
      <c r="F9" s="16">
        <v>7311.708090909091</v>
      </c>
      <c r="G9" s="16">
        <v>7592.7499191919196</v>
      </c>
      <c r="H9" s="16">
        <v>0</v>
      </c>
      <c r="I9" s="16">
        <v>35709.089303030305</v>
      </c>
      <c r="J9" s="16">
        <v>0</v>
      </c>
      <c r="K9" s="16">
        <v>0</v>
      </c>
      <c r="L9" s="16">
        <v>35709.089303030305</v>
      </c>
      <c r="M9" s="16">
        <v>1635.7461818181816</v>
      </c>
      <c r="N9" s="16">
        <v>0</v>
      </c>
      <c r="O9" s="15">
        <v>1635.7461818181816</v>
      </c>
      <c r="P9" s="15">
        <f t="shared" si="1"/>
        <v>79233.76731313132</v>
      </c>
    </row>
    <row r="10" spans="1:18">
      <c r="B10" s="25" t="s">
        <v>51</v>
      </c>
      <c r="C10" s="4">
        <v>5179.6906363636363</v>
      </c>
      <c r="D10" s="4"/>
      <c r="E10" s="4">
        <f t="shared" si="0"/>
        <v>5179.6906363636363</v>
      </c>
      <c r="F10" s="4">
        <v>3301.440818181818</v>
      </c>
      <c r="G10" s="4">
        <v>4607.0013636363637</v>
      </c>
      <c r="H10" s="4">
        <v>10998.041515151514</v>
      </c>
      <c r="I10" s="4">
        <v>2398.9180000000001</v>
      </c>
      <c r="J10" s="4">
        <v>0</v>
      </c>
      <c r="K10" s="4">
        <v>65.219747474747479</v>
      </c>
      <c r="L10" s="4">
        <v>2464.1377474747478</v>
      </c>
      <c r="M10" s="4">
        <v>3630.3820606060608</v>
      </c>
      <c r="N10" s="4">
        <v>5632.3694444444445</v>
      </c>
      <c r="O10" s="13">
        <v>9262.7515050505062</v>
      </c>
      <c r="P10" s="13">
        <f t="shared" si="1"/>
        <v>35813.063585858588</v>
      </c>
    </row>
    <row r="11" spans="1:18">
      <c r="B11" s="25" t="s">
        <v>50</v>
      </c>
      <c r="C11" s="16">
        <v>699.04881818181809</v>
      </c>
      <c r="D11" s="16"/>
      <c r="E11" s="16">
        <f t="shared" si="0"/>
        <v>699.04881818181809</v>
      </c>
      <c r="F11" s="16">
        <v>8597.8295454545441</v>
      </c>
      <c r="G11" s="16">
        <v>2434.6788888888891</v>
      </c>
      <c r="H11" s="16">
        <v>0</v>
      </c>
      <c r="I11" s="16">
        <v>3145.7822323232326</v>
      </c>
      <c r="J11" s="16">
        <v>0</v>
      </c>
      <c r="K11" s="16">
        <v>0</v>
      </c>
      <c r="L11" s="16">
        <v>3145.7822323232326</v>
      </c>
      <c r="M11" s="16">
        <v>20537.972121212122</v>
      </c>
      <c r="N11" s="16">
        <v>22360.892747474743</v>
      </c>
      <c r="O11" s="15">
        <v>42898.864868686869</v>
      </c>
      <c r="P11" s="15">
        <f t="shared" si="1"/>
        <v>57776.204353535351</v>
      </c>
    </row>
    <row r="12" spans="1:18">
      <c r="B12" s="25" t="s">
        <v>49</v>
      </c>
      <c r="C12" s="4">
        <v>11137.877636363637</v>
      </c>
      <c r="D12" s="4"/>
      <c r="E12" s="4">
        <f t="shared" si="0"/>
        <v>11137.877636363637</v>
      </c>
      <c r="F12" s="4">
        <v>3875.1861818181819</v>
      </c>
      <c r="G12" s="4">
        <v>4948.6884141414139</v>
      </c>
      <c r="H12" s="4">
        <v>45047.105121212117</v>
      </c>
      <c r="I12" s="4">
        <v>5698.0304848484857</v>
      </c>
      <c r="J12" s="4">
        <v>0</v>
      </c>
      <c r="K12" s="4">
        <v>1175.6571616161616</v>
      </c>
      <c r="L12" s="4">
        <v>6873.6876464646466</v>
      </c>
      <c r="M12" s="4">
        <v>1773.0906666666665</v>
      </c>
      <c r="N12" s="4">
        <v>1108.6059191919192</v>
      </c>
      <c r="O12" s="13">
        <v>2881.6965858585859</v>
      </c>
      <c r="P12" s="13">
        <f t="shared" si="1"/>
        <v>74764.241585858588</v>
      </c>
    </row>
    <row r="13" spans="1:18">
      <c r="B13" s="25" t="s">
        <v>48</v>
      </c>
      <c r="C13" s="16">
        <v>196822.77681818182</v>
      </c>
      <c r="D13" s="16">
        <v>66364</v>
      </c>
      <c r="E13" s="16">
        <f t="shared" si="0"/>
        <v>263186.77681818185</v>
      </c>
      <c r="F13" s="16">
        <v>57681.783818181822</v>
      </c>
      <c r="G13" s="16">
        <v>50042.780171717168</v>
      </c>
      <c r="H13" s="16">
        <v>0</v>
      </c>
      <c r="I13" s="16">
        <v>110607.29462626264</v>
      </c>
      <c r="J13" s="16">
        <v>9111.3848989898979</v>
      </c>
      <c r="K13" s="16">
        <v>1987.2747575757573</v>
      </c>
      <c r="L13" s="16">
        <v>121705.95428282829</v>
      </c>
      <c r="M13" s="16">
        <v>24971.290181818178</v>
      </c>
      <c r="N13" s="16">
        <v>0</v>
      </c>
      <c r="O13" s="15">
        <v>24971.290181818178</v>
      </c>
      <c r="P13" s="15">
        <f t="shared" si="1"/>
        <v>517588.58527272736</v>
      </c>
    </row>
    <row r="14" spans="1:18">
      <c r="B14" s="25" t="s">
        <v>47</v>
      </c>
      <c r="C14" s="4">
        <v>36222.367818181818</v>
      </c>
      <c r="D14" s="4">
        <v>75828</v>
      </c>
      <c r="E14" s="4">
        <f t="shared" si="0"/>
        <v>112050.36781818181</v>
      </c>
      <c r="F14" s="4">
        <v>2333.0235454545459</v>
      </c>
      <c r="G14" s="4">
        <v>3040.3770404040401</v>
      </c>
      <c r="H14" s="4">
        <v>0</v>
      </c>
      <c r="I14" s="4">
        <v>3027.3549393939393</v>
      </c>
      <c r="J14" s="4">
        <v>241.26375757575758</v>
      </c>
      <c r="K14" s="4">
        <v>0</v>
      </c>
      <c r="L14" s="4">
        <v>3268.6186969696973</v>
      </c>
      <c r="M14" s="4">
        <v>60.181333333333335</v>
      </c>
      <c r="N14" s="4">
        <v>0</v>
      </c>
      <c r="O14" s="13">
        <v>60.181333333333335</v>
      </c>
      <c r="P14" s="13">
        <f t="shared" si="1"/>
        <v>120752.56843434341</v>
      </c>
    </row>
    <row r="15" spans="1:18">
      <c r="B15" s="25" t="s">
        <v>46</v>
      </c>
      <c r="C15" s="16">
        <v>9832.5993636363637</v>
      </c>
      <c r="D15" s="16"/>
      <c r="E15" s="16">
        <f t="shared" si="0"/>
        <v>9832.5993636363637</v>
      </c>
      <c r="F15" s="16">
        <v>267.86909090909091</v>
      </c>
      <c r="G15" s="16">
        <v>2174.3757272727271</v>
      </c>
      <c r="H15" s="16">
        <v>0</v>
      </c>
      <c r="I15" s="16">
        <v>1045.3314646464646</v>
      </c>
      <c r="J15" s="16">
        <v>0</v>
      </c>
      <c r="K15" s="16">
        <v>0</v>
      </c>
      <c r="L15" s="16">
        <v>1045.3314646464646</v>
      </c>
      <c r="M15" s="16">
        <v>215.13575757575757</v>
      </c>
      <c r="N15" s="16">
        <v>0</v>
      </c>
      <c r="O15" s="15">
        <v>215.13575757575757</v>
      </c>
      <c r="P15" s="15">
        <f t="shared" si="1"/>
        <v>13535.311404040403</v>
      </c>
    </row>
    <row r="16" spans="1:18">
      <c r="B16" s="25" t="s">
        <v>45</v>
      </c>
      <c r="C16" s="4">
        <v>122258.97954545455</v>
      </c>
      <c r="D16" s="4"/>
      <c r="E16" s="4">
        <f t="shared" si="0"/>
        <v>122258.97954545455</v>
      </c>
      <c r="F16" s="4">
        <v>73979.729363636361</v>
      </c>
      <c r="G16" s="4">
        <v>26982.665404040403</v>
      </c>
      <c r="H16" s="4">
        <v>55376.193484848482</v>
      </c>
      <c r="I16" s="4">
        <v>57839.113898989905</v>
      </c>
      <c r="J16" s="4">
        <v>1086.6203434343433</v>
      </c>
      <c r="K16" s="4">
        <v>0</v>
      </c>
      <c r="L16" s="4">
        <v>58925.734242424245</v>
      </c>
      <c r="M16" s="4">
        <v>28721.234424242426</v>
      </c>
      <c r="N16" s="4">
        <v>19747.59894949495</v>
      </c>
      <c r="O16" s="13">
        <v>48468.833373737383</v>
      </c>
      <c r="P16" s="13">
        <f t="shared" si="1"/>
        <v>385992.13541414146</v>
      </c>
    </row>
    <row r="17" spans="2:16">
      <c r="B17" s="25" t="s">
        <v>44</v>
      </c>
      <c r="C17" s="16">
        <v>50243.262636363637</v>
      </c>
      <c r="D17" s="16"/>
      <c r="E17" s="16">
        <f t="shared" si="0"/>
        <v>50243.262636363637</v>
      </c>
      <c r="F17" s="16">
        <v>2059.6975454545454</v>
      </c>
      <c r="G17" s="16">
        <v>10717.094676767678</v>
      </c>
      <c r="H17" s="16">
        <v>19251.197484848486</v>
      </c>
      <c r="I17" s="16">
        <v>2183.7111818181816</v>
      </c>
      <c r="J17" s="16">
        <v>268.52842424242425</v>
      </c>
      <c r="K17" s="16">
        <v>0</v>
      </c>
      <c r="L17" s="16">
        <v>2452.2396060606061</v>
      </c>
      <c r="M17" s="16">
        <v>6508.060363636363</v>
      </c>
      <c r="N17" s="16">
        <v>5841.3742727272738</v>
      </c>
      <c r="O17" s="15">
        <v>12349.434636363636</v>
      </c>
      <c r="P17" s="15">
        <f t="shared" si="1"/>
        <v>97072.9265858586</v>
      </c>
    </row>
    <row r="18" spans="2:16">
      <c r="B18" s="25" t="s">
        <v>42</v>
      </c>
      <c r="C18" s="4">
        <v>136921.2910909091</v>
      </c>
      <c r="D18" s="4"/>
      <c r="E18" s="4">
        <f t="shared" si="0"/>
        <v>136921.2910909091</v>
      </c>
      <c r="F18" s="4">
        <v>37343.991090909083</v>
      </c>
      <c r="G18" s="4">
        <v>33921.739161616162</v>
      </c>
      <c r="H18" s="4">
        <v>369165.21564646467</v>
      </c>
      <c r="I18" s="4">
        <v>22827.772070707069</v>
      </c>
      <c r="J18" s="4">
        <v>456.43059595959596</v>
      </c>
      <c r="K18" s="4">
        <v>0</v>
      </c>
      <c r="L18" s="4">
        <v>23284.202666666664</v>
      </c>
      <c r="M18" s="4">
        <v>48347.751515151518</v>
      </c>
      <c r="N18" s="4">
        <v>28629.124515151514</v>
      </c>
      <c r="O18" s="13">
        <v>76976.876030303029</v>
      </c>
      <c r="P18" s="13">
        <f t="shared" si="1"/>
        <v>677613.31568686885</v>
      </c>
    </row>
    <row r="19" spans="2:16">
      <c r="B19" s="25" t="s">
        <v>43</v>
      </c>
      <c r="C19" s="16">
        <v>192173.49918181819</v>
      </c>
      <c r="D19" s="16">
        <v>128771</v>
      </c>
      <c r="E19" s="16">
        <f t="shared" si="0"/>
        <v>320944.49918181822</v>
      </c>
      <c r="F19" s="16">
        <v>9672.9922727272715</v>
      </c>
      <c r="G19" s="16">
        <v>18807.752454545454</v>
      </c>
      <c r="H19" s="16">
        <v>111372.85736363636</v>
      </c>
      <c r="I19" s="16">
        <v>35808.068353535353</v>
      </c>
      <c r="J19" s="16">
        <v>109.2091818181818</v>
      </c>
      <c r="K19" s="16">
        <v>0</v>
      </c>
      <c r="L19" s="16">
        <v>35917.277535353533</v>
      </c>
      <c r="M19" s="16">
        <v>3466.136</v>
      </c>
      <c r="N19" s="16">
        <v>9711.0159393939393</v>
      </c>
      <c r="O19" s="15">
        <v>13177.15193939394</v>
      </c>
      <c r="P19" s="15">
        <f t="shared" si="1"/>
        <v>509892.53074747481</v>
      </c>
    </row>
    <row r="20" spans="2:16">
      <c r="B20" s="25" t="s">
        <v>41</v>
      </c>
      <c r="C20" s="4">
        <v>41943.034636363634</v>
      </c>
      <c r="D20" s="4"/>
      <c r="E20" s="4">
        <f t="shared" si="0"/>
        <v>41943.034636363634</v>
      </c>
      <c r="F20" s="4">
        <v>12333.658363636365</v>
      </c>
      <c r="G20" s="4">
        <v>3843.2191717171722</v>
      </c>
      <c r="H20" s="4">
        <v>0</v>
      </c>
      <c r="I20" s="4">
        <v>3483.0038585858588</v>
      </c>
      <c r="J20" s="4">
        <v>0</v>
      </c>
      <c r="K20" s="4">
        <v>31.853323232323234</v>
      </c>
      <c r="L20" s="4">
        <v>3514.8571818181822</v>
      </c>
      <c r="M20" s="4">
        <v>2464.1842424242423</v>
      </c>
      <c r="N20" s="4">
        <v>10996.07014141414</v>
      </c>
      <c r="O20" s="13">
        <v>13460.254383838383</v>
      </c>
      <c r="P20" s="13">
        <f t="shared" si="1"/>
        <v>75095.023737373733</v>
      </c>
    </row>
    <row r="21" spans="2:16">
      <c r="B21" s="25" t="s">
        <v>40</v>
      </c>
      <c r="C21" s="16">
        <v>5285.0890909090904</v>
      </c>
      <c r="D21" s="16"/>
      <c r="E21" s="16">
        <f t="shared" si="0"/>
        <v>5285.0890909090904</v>
      </c>
      <c r="F21" s="16">
        <v>619.25554545454543</v>
      </c>
      <c r="G21" s="16">
        <v>1686.2243939393941</v>
      </c>
      <c r="H21" s="16">
        <v>0</v>
      </c>
      <c r="I21" s="16">
        <v>3329.3187171717173</v>
      </c>
      <c r="J21" s="16">
        <v>237.12438383838386</v>
      </c>
      <c r="K21" s="16">
        <v>0</v>
      </c>
      <c r="L21" s="16">
        <v>3566.4431010101016</v>
      </c>
      <c r="M21" s="16">
        <v>2386.8591515151516</v>
      </c>
      <c r="N21" s="16">
        <v>6359.9746969696971</v>
      </c>
      <c r="O21" s="15">
        <v>8746.8338484848482</v>
      </c>
      <c r="P21" s="15">
        <f t="shared" si="1"/>
        <v>19903.845979797978</v>
      </c>
    </row>
    <row r="22" spans="2:16">
      <c r="B22" s="25" t="s">
        <v>39</v>
      </c>
      <c r="C22" s="4">
        <v>6582.9880909090916</v>
      </c>
      <c r="D22" s="4"/>
      <c r="E22" s="4">
        <f t="shared" si="0"/>
        <v>6582.9880909090916</v>
      </c>
      <c r="F22" s="4">
        <v>1924.1746363636362</v>
      </c>
      <c r="G22" s="4">
        <v>9925.1371313131294</v>
      </c>
      <c r="H22" s="4">
        <v>33750.400323232323</v>
      </c>
      <c r="I22" s="4">
        <v>6265.4600404040411</v>
      </c>
      <c r="J22" s="4">
        <v>0</v>
      </c>
      <c r="K22" s="4">
        <v>0</v>
      </c>
      <c r="L22" s="4">
        <v>6265.4600404040411</v>
      </c>
      <c r="M22" s="4">
        <v>2539.4792727272725</v>
      </c>
      <c r="N22" s="4">
        <v>0</v>
      </c>
      <c r="O22" s="13">
        <v>2539.4792727272725</v>
      </c>
      <c r="P22" s="13">
        <f t="shared" si="1"/>
        <v>60987.639494949493</v>
      </c>
    </row>
    <row r="23" spans="2:16">
      <c r="B23" s="25" t="s">
        <v>38</v>
      </c>
      <c r="C23" s="16">
        <v>34224.310181818182</v>
      </c>
      <c r="D23" s="16"/>
      <c r="E23" s="16">
        <f t="shared" si="0"/>
        <v>34224.310181818182</v>
      </c>
      <c r="F23" s="16">
        <v>426.65000000000003</v>
      </c>
      <c r="G23" s="16">
        <v>2579.2483636363636</v>
      </c>
      <c r="H23" s="16">
        <v>0</v>
      </c>
      <c r="I23" s="16">
        <v>8709.1764848484836</v>
      </c>
      <c r="J23" s="16">
        <v>0</v>
      </c>
      <c r="K23" s="16">
        <v>0</v>
      </c>
      <c r="L23" s="16">
        <v>8709.1764848484836</v>
      </c>
      <c r="M23" s="16">
        <v>841.52775757575762</v>
      </c>
      <c r="N23" s="16">
        <v>0</v>
      </c>
      <c r="O23" s="15">
        <v>841.52775757575762</v>
      </c>
      <c r="P23" s="15">
        <f t="shared" si="1"/>
        <v>46780.912787878784</v>
      </c>
    </row>
    <row r="24" spans="2:16">
      <c r="B24" s="25" t="s">
        <v>37</v>
      </c>
      <c r="C24" s="4">
        <v>55928.650181818179</v>
      </c>
      <c r="D24" s="4"/>
      <c r="E24" s="4">
        <f t="shared" si="0"/>
        <v>55928.650181818179</v>
      </c>
      <c r="F24" s="4">
        <v>57442.405636363641</v>
      </c>
      <c r="G24" s="4">
        <v>33208.307656565652</v>
      </c>
      <c r="H24" s="4">
        <v>0</v>
      </c>
      <c r="I24" s="4">
        <v>95277.926939393932</v>
      </c>
      <c r="J24" s="4">
        <v>1205.1632727272727</v>
      </c>
      <c r="K24" s="4">
        <v>0</v>
      </c>
      <c r="L24" s="4">
        <v>96483.090212121198</v>
      </c>
      <c r="M24" s="4">
        <v>22866.874909090911</v>
      </c>
      <c r="N24" s="4">
        <v>29433.855363636365</v>
      </c>
      <c r="O24" s="13">
        <v>52300.730272727276</v>
      </c>
      <c r="P24" s="13">
        <f t="shared" si="1"/>
        <v>295363.18395959592</v>
      </c>
    </row>
    <row r="25" spans="2:16">
      <c r="B25" s="25" t="s">
        <v>36</v>
      </c>
      <c r="C25" s="16">
        <v>18302.629727272732</v>
      </c>
      <c r="D25" s="16"/>
      <c r="E25" s="16">
        <f t="shared" si="0"/>
        <v>18302.629727272732</v>
      </c>
      <c r="F25" s="16">
        <v>297.61336363636366</v>
      </c>
      <c r="G25" s="16">
        <v>1334.544797979798</v>
      </c>
      <c r="H25" s="16">
        <v>10005.790717171718</v>
      </c>
      <c r="I25" s="16">
        <v>2291.6336464646465</v>
      </c>
      <c r="J25" s="16">
        <v>0</v>
      </c>
      <c r="K25" s="16">
        <v>0</v>
      </c>
      <c r="L25" s="16">
        <v>2291.6336464646465</v>
      </c>
      <c r="M25" s="16">
        <v>1693.8896969696968</v>
      </c>
      <c r="N25" s="16">
        <v>0</v>
      </c>
      <c r="O25" s="15">
        <v>1693.8896969696968</v>
      </c>
      <c r="P25" s="15">
        <f t="shared" si="1"/>
        <v>33926.101949494951</v>
      </c>
    </row>
    <row r="26" spans="2:16">
      <c r="B26" s="25" t="s">
        <v>35</v>
      </c>
      <c r="C26" s="4">
        <v>676.85381818181816</v>
      </c>
      <c r="D26" s="4"/>
      <c r="E26" s="4">
        <f t="shared" si="0"/>
        <v>676.85381818181816</v>
      </c>
      <c r="F26" s="4">
        <v>159.39981818181818</v>
      </c>
      <c r="G26" s="4">
        <v>368.39008080808082</v>
      </c>
      <c r="H26" s="4">
        <v>0</v>
      </c>
      <c r="I26" s="4">
        <v>2246.8796969696969</v>
      </c>
      <c r="J26" s="4">
        <v>0</v>
      </c>
      <c r="K26" s="4">
        <v>0</v>
      </c>
      <c r="L26" s="4">
        <v>2246.8796969696969</v>
      </c>
      <c r="M26" s="4">
        <v>1218.7044848484848</v>
      </c>
      <c r="N26" s="4">
        <v>0</v>
      </c>
      <c r="O26" s="13">
        <v>1218.7044848484848</v>
      </c>
      <c r="P26" s="13">
        <f t="shared" si="1"/>
        <v>4670.2278989898987</v>
      </c>
    </row>
    <row r="27" spans="2:16">
      <c r="B27" s="25" t="s">
        <v>34</v>
      </c>
      <c r="C27" s="16">
        <v>15673.880272727274</v>
      </c>
      <c r="D27" s="16"/>
      <c r="E27" s="16">
        <f t="shared" si="0"/>
        <v>15673.880272727274</v>
      </c>
      <c r="F27" s="16">
        <v>230.46609090909092</v>
      </c>
      <c r="G27" s="16">
        <v>2399.6013939393943</v>
      </c>
      <c r="H27" s="16">
        <v>0</v>
      </c>
      <c r="I27" s="16">
        <v>2132.0822424242424</v>
      </c>
      <c r="J27" s="16">
        <v>0</v>
      </c>
      <c r="K27" s="16">
        <v>0</v>
      </c>
      <c r="L27" s="16">
        <v>2132.0822424242424</v>
      </c>
      <c r="M27" s="16">
        <v>3946.2722424242424</v>
      </c>
      <c r="N27" s="16">
        <v>0</v>
      </c>
      <c r="O27" s="15">
        <v>3946.2722424242424</v>
      </c>
      <c r="P27" s="15">
        <f t="shared" si="1"/>
        <v>24382.302242424244</v>
      </c>
    </row>
    <row r="28" spans="2:16">
      <c r="B28" s="25" t="s">
        <v>32</v>
      </c>
      <c r="C28" s="4">
        <v>456.25700000000001</v>
      </c>
      <c r="D28" s="4"/>
      <c r="E28" s="4">
        <f t="shared" si="0"/>
        <v>456.25700000000001</v>
      </c>
      <c r="F28" s="4">
        <v>393.94009090909088</v>
      </c>
      <c r="G28" s="4">
        <v>0</v>
      </c>
      <c r="H28" s="4">
        <v>0</v>
      </c>
      <c r="I28" s="4">
        <v>0</v>
      </c>
      <c r="J28" s="4">
        <v>0</v>
      </c>
      <c r="K28" s="4">
        <v>0</v>
      </c>
      <c r="L28" s="4">
        <v>0</v>
      </c>
      <c r="M28" s="4">
        <v>723.19175757575761</v>
      </c>
      <c r="N28" s="4">
        <v>5796.1252727272731</v>
      </c>
      <c r="O28" s="13">
        <v>6519.3170303030311</v>
      </c>
      <c r="P28" s="13">
        <f t="shared" si="1"/>
        <v>7369.5141212121216</v>
      </c>
    </row>
    <row r="29" spans="2:16">
      <c r="B29" s="25" t="s">
        <v>31</v>
      </c>
      <c r="C29" s="16">
        <v>321.00663636363635</v>
      </c>
      <c r="D29" s="16"/>
      <c r="E29" s="16">
        <f t="shared" si="0"/>
        <v>321.00663636363635</v>
      </c>
      <c r="F29" s="16">
        <v>299.23245454545452</v>
      </c>
      <c r="G29" s="16">
        <v>0</v>
      </c>
      <c r="H29" s="16">
        <v>0</v>
      </c>
      <c r="I29" s="16">
        <v>1979.8780505050504</v>
      </c>
      <c r="J29" s="16">
        <v>0</v>
      </c>
      <c r="K29" s="16">
        <v>0</v>
      </c>
      <c r="L29" s="16">
        <v>1979.8780505050504</v>
      </c>
      <c r="M29" s="16">
        <v>0</v>
      </c>
      <c r="N29" s="16">
        <v>3486.7108989898993</v>
      </c>
      <c r="O29" s="15">
        <v>3486.7108989898993</v>
      </c>
      <c r="P29" s="15">
        <f t="shared" si="1"/>
        <v>6086.8280404040406</v>
      </c>
    </row>
    <row r="30" spans="2:16">
      <c r="B30" s="25" t="s">
        <v>33</v>
      </c>
      <c r="C30" s="4">
        <v>15664.993181818181</v>
      </c>
      <c r="D30" s="4"/>
      <c r="E30" s="4">
        <f t="shared" si="0"/>
        <v>15664.993181818181</v>
      </c>
      <c r="F30" s="4">
        <v>49.663181818181819</v>
      </c>
      <c r="G30" s="4">
        <v>0</v>
      </c>
      <c r="H30" s="4">
        <v>0</v>
      </c>
      <c r="I30" s="4">
        <v>1028.8640909090909</v>
      </c>
      <c r="J30" s="4">
        <v>0</v>
      </c>
      <c r="K30" s="4">
        <v>0</v>
      </c>
      <c r="L30" s="4">
        <v>1028.8640909090909</v>
      </c>
      <c r="M30" s="4">
        <v>0</v>
      </c>
      <c r="N30" s="4">
        <v>0</v>
      </c>
      <c r="O30" s="13">
        <v>0</v>
      </c>
      <c r="P30" s="13">
        <f t="shared" si="1"/>
        <v>16743.520454545454</v>
      </c>
    </row>
    <row r="31" spans="2:16">
      <c r="B31" s="25" t="s">
        <v>29</v>
      </c>
      <c r="C31" s="16">
        <v>36036.642727272723</v>
      </c>
      <c r="D31" s="16">
        <v>26668</v>
      </c>
      <c r="E31" s="16">
        <f t="shared" si="0"/>
        <v>62704.642727272723</v>
      </c>
      <c r="F31" s="16">
        <v>9968.550181818182</v>
      </c>
      <c r="G31" s="16">
        <v>9181.662686868689</v>
      </c>
      <c r="H31" s="16">
        <v>11330.57104040404</v>
      </c>
      <c r="I31" s="16">
        <v>46016.868959595959</v>
      </c>
      <c r="J31" s="16">
        <v>585.21033333333332</v>
      </c>
      <c r="K31" s="16">
        <v>0</v>
      </c>
      <c r="L31" s="16">
        <v>46602.079292929295</v>
      </c>
      <c r="M31" s="16">
        <v>507.47927272727276</v>
      </c>
      <c r="N31" s="16">
        <v>0</v>
      </c>
      <c r="O31" s="15">
        <v>507.47927272727276</v>
      </c>
      <c r="P31" s="15">
        <f t="shared" si="1"/>
        <v>140294.98520202018</v>
      </c>
    </row>
    <row r="32" spans="2:16">
      <c r="B32" s="25" t="s">
        <v>28</v>
      </c>
      <c r="C32" s="4">
        <v>31520.732</v>
      </c>
      <c r="D32" s="4">
        <v>1582</v>
      </c>
      <c r="E32" s="4">
        <f t="shared" si="0"/>
        <v>33102.732000000004</v>
      </c>
      <c r="F32" s="4">
        <v>236.86127272727273</v>
      </c>
      <c r="G32" s="4">
        <v>0</v>
      </c>
      <c r="H32" s="4">
        <v>0</v>
      </c>
      <c r="I32" s="4">
        <v>720.04962626262625</v>
      </c>
      <c r="J32" s="4">
        <v>0</v>
      </c>
      <c r="K32" s="4">
        <v>0</v>
      </c>
      <c r="L32" s="4">
        <v>720.04962626262625</v>
      </c>
      <c r="M32" s="4">
        <v>48365.448969696969</v>
      </c>
      <c r="N32" s="4">
        <v>101944.15242424242</v>
      </c>
      <c r="O32" s="13">
        <v>150309.60139393937</v>
      </c>
      <c r="P32" s="13">
        <f t="shared" si="1"/>
        <v>184369.2442929293</v>
      </c>
    </row>
    <row r="33" spans="2:16">
      <c r="B33" s="25" t="s">
        <v>30</v>
      </c>
      <c r="C33" s="16">
        <v>64037.317999999999</v>
      </c>
      <c r="D33" s="16"/>
      <c r="E33" s="16">
        <f t="shared" si="0"/>
        <v>64037.317999999999</v>
      </c>
      <c r="F33" s="16">
        <v>3809.6107272727277</v>
      </c>
      <c r="G33" s="16">
        <v>30829.561040404045</v>
      </c>
      <c r="H33" s="16">
        <v>33021.783323232325</v>
      </c>
      <c r="I33" s="16">
        <v>8084.7369292929297</v>
      </c>
      <c r="J33" s="16">
        <v>3995.4263030303032</v>
      </c>
      <c r="K33" s="16">
        <v>2692.945898989899</v>
      </c>
      <c r="L33" s="16">
        <v>14773.109131313133</v>
      </c>
      <c r="M33" s="16">
        <v>9772.4317575757577</v>
      </c>
      <c r="N33" s="16">
        <v>0</v>
      </c>
      <c r="O33" s="15">
        <v>9772.4317575757577</v>
      </c>
      <c r="P33" s="15">
        <f t="shared" si="1"/>
        <v>156243.81397979797</v>
      </c>
    </row>
    <row r="34" spans="2:16">
      <c r="B34" s="25" t="s">
        <v>27</v>
      </c>
      <c r="C34" s="4">
        <v>24198.723272727275</v>
      </c>
      <c r="D34" s="4"/>
      <c r="E34" s="4">
        <f t="shared" si="0"/>
        <v>24198.723272727275</v>
      </c>
      <c r="F34" s="4">
        <v>6642.5018181818186</v>
      </c>
      <c r="G34" s="4">
        <v>4404.567696969697</v>
      </c>
      <c r="H34" s="4">
        <v>0</v>
      </c>
      <c r="I34" s="4">
        <v>5937.2187676767671</v>
      </c>
      <c r="J34" s="4">
        <v>0</v>
      </c>
      <c r="K34" s="4">
        <v>0</v>
      </c>
      <c r="L34" s="4">
        <v>5937.2187676767671</v>
      </c>
      <c r="M34" s="4">
        <v>11897.431757575758</v>
      </c>
      <c r="N34" s="4">
        <v>8075.4648383838385</v>
      </c>
      <c r="O34" s="13">
        <v>19972.896595959595</v>
      </c>
      <c r="P34" s="13">
        <f t="shared" si="1"/>
        <v>61155.908151515148</v>
      </c>
    </row>
    <row r="35" spans="2:16">
      <c r="B35" s="25" t="s">
        <v>26</v>
      </c>
      <c r="C35" s="16">
        <v>7968.5086363636365</v>
      </c>
      <c r="D35" s="16"/>
      <c r="E35" s="16">
        <f t="shared" si="0"/>
        <v>7968.5086363636365</v>
      </c>
      <c r="F35" s="16">
        <v>4616.0268181818183</v>
      </c>
      <c r="G35" s="16">
        <v>11128.227959595959</v>
      </c>
      <c r="H35" s="16">
        <v>22478.305929292928</v>
      </c>
      <c r="I35" s="16">
        <v>7095.9828686868686</v>
      </c>
      <c r="J35" s="16">
        <v>76.228171717171719</v>
      </c>
      <c r="K35" s="16">
        <v>17.927050505050506</v>
      </c>
      <c r="L35" s="16">
        <v>7190.1380909090913</v>
      </c>
      <c r="M35" s="16">
        <v>23828.906181818184</v>
      </c>
      <c r="N35" s="16">
        <v>7980.689636363637</v>
      </c>
      <c r="O35" s="15">
        <v>31809.595818181821</v>
      </c>
      <c r="P35" s="15">
        <f t="shared" si="1"/>
        <v>85190.803252525249</v>
      </c>
    </row>
    <row r="36" spans="2:16">
      <c r="B36" s="25" t="s">
        <v>25</v>
      </c>
      <c r="C36" s="4">
        <v>1440.5178181818183</v>
      </c>
      <c r="D36" s="4"/>
      <c r="E36" s="4">
        <f t="shared" si="0"/>
        <v>1440.5178181818183</v>
      </c>
      <c r="F36" s="4">
        <v>739.12181818181807</v>
      </c>
      <c r="G36" s="4">
        <v>1697.4317777777778</v>
      </c>
      <c r="H36" s="4">
        <v>0</v>
      </c>
      <c r="I36" s="4">
        <v>3925.6844040404039</v>
      </c>
      <c r="J36" s="4">
        <v>0</v>
      </c>
      <c r="K36" s="4">
        <v>285.66982828282829</v>
      </c>
      <c r="L36" s="4">
        <v>4211.3542323232323</v>
      </c>
      <c r="M36" s="4">
        <v>14480.88</v>
      </c>
      <c r="N36" s="4">
        <v>345.15293939393939</v>
      </c>
      <c r="O36" s="13">
        <v>14826.032939393939</v>
      </c>
      <c r="P36" s="13">
        <f t="shared" si="1"/>
        <v>22914.458585858585</v>
      </c>
    </row>
    <row r="37" spans="2:16">
      <c r="B37" s="25" t="s">
        <v>24</v>
      </c>
      <c r="C37" s="16">
        <v>45671.655090909095</v>
      </c>
      <c r="D37" s="16">
        <v>1930.4023325334251</v>
      </c>
      <c r="E37" s="16">
        <f t="shared" si="0"/>
        <v>47602.057423442522</v>
      </c>
      <c r="F37" s="16">
        <v>1274.6246363636365</v>
      </c>
      <c r="G37" s="16">
        <v>9251.0197878787876</v>
      </c>
      <c r="H37" s="16">
        <v>36186.391030303028</v>
      </c>
      <c r="I37" s="16">
        <v>729.17762626262629</v>
      </c>
      <c r="J37" s="16">
        <v>0</v>
      </c>
      <c r="K37" s="16">
        <v>0</v>
      </c>
      <c r="L37" s="16">
        <v>729.17762626262629</v>
      </c>
      <c r="M37" s="16">
        <v>19127.536727272727</v>
      </c>
      <c r="N37" s="16">
        <v>76447.148393939409</v>
      </c>
      <c r="O37" s="15">
        <v>95574.685121212126</v>
      </c>
      <c r="P37" s="15">
        <f t="shared" si="1"/>
        <v>190617.95562546275</v>
      </c>
    </row>
    <row r="38" spans="2:16">
      <c r="B38" s="25" t="s">
        <v>23</v>
      </c>
      <c r="C38" s="4">
        <v>333.63345454545453</v>
      </c>
      <c r="D38" s="4"/>
      <c r="E38" s="4">
        <f t="shared" si="0"/>
        <v>333.63345454545453</v>
      </c>
      <c r="F38" s="4">
        <v>1200.8457272727273</v>
      </c>
      <c r="G38" s="4">
        <v>1674.0282424242425</v>
      </c>
      <c r="H38" s="4">
        <v>11321.040929292929</v>
      </c>
      <c r="I38" s="4">
        <v>1763.288404040404</v>
      </c>
      <c r="J38" s="4">
        <v>0</v>
      </c>
      <c r="K38" s="4">
        <v>0</v>
      </c>
      <c r="L38" s="4">
        <v>1763.288404040404</v>
      </c>
      <c r="M38" s="4">
        <v>8231.5983030303032</v>
      </c>
      <c r="N38" s="4">
        <v>0</v>
      </c>
      <c r="O38" s="13">
        <v>8231.5983030303032</v>
      </c>
      <c r="P38" s="13">
        <f t="shared" si="1"/>
        <v>24524.435060606062</v>
      </c>
    </row>
    <row r="39" spans="2:16" ht="15.75" thickBot="1">
      <c r="B39" s="25" t="s">
        <v>22</v>
      </c>
      <c r="C39" s="16">
        <v>3309.4950909090912</v>
      </c>
      <c r="D39" s="16"/>
      <c r="E39" s="16">
        <f t="shared" si="0"/>
        <v>3309.4950909090912</v>
      </c>
      <c r="F39" s="16">
        <v>926.27581818181818</v>
      </c>
      <c r="G39" s="16">
        <v>4909.1230909090909</v>
      </c>
      <c r="H39" s="16">
        <v>22406.806626262623</v>
      </c>
      <c r="I39" s="16">
        <v>2346.669737373737</v>
      </c>
      <c r="J39" s="16">
        <v>0</v>
      </c>
      <c r="K39" s="16">
        <v>0</v>
      </c>
      <c r="L39" s="16">
        <v>2346.669737373737</v>
      </c>
      <c r="M39" s="16">
        <v>10161.60509090909</v>
      </c>
      <c r="N39" s="16">
        <v>0</v>
      </c>
      <c r="O39" s="15">
        <v>10161.60509090909</v>
      </c>
      <c r="P39" s="15">
        <f t="shared" si="1"/>
        <v>44059.975454545456</v>
      </c>
    </row>
    <row r="40" spans="2:16" s="115" customFormat="1" ht="15.75" thickBot="1">
      <c r="B40" s="59" t="s">
        <v>300</v>
      </c>
      <c r="C40" s="55">
        <f>SUM(C6:C39)</f>
        <v>1207104.3034545451</v>
      </c>
      <c r="D40" s="36">
        <f t="shared" ref="D40:E40" si="2">SUM(D6:D39)</f>
        <v>309495.40233253344</v>
      </c>
      <c r="E40" s="36">
        <f t="shared" si="2"/>
        <v>1516599.7057870792</v>
      </c>
      <c r="F40" s="36">
        <f>SUM(F6:F39)</f>
        <v>317525.48590909096</v>
      </c>
      <c r="G40" s="36">
        <f t="shared" ref="G40:O40" si="3">SUM(G6:G39)</f>
        <v>303653.3614242425</v>
      </c>
      <c r="H40" s="36">
        <f t="shared" si="3"/>
        <v>791711.70053535339</v>
      </c>
      <c r="I40" s="36">
        <f t="shared" si="3"/>
        <v>498727.23786868691</v>
      </c>
      <c r="J40" s="36">
        <f t="shared" si="3"/>
        <v>17372.589666666667</v>
      </c>
      <c r="K40" s="36">
        <f t="shared" si="3"/>
        <v>6388.4324646464647</v>
      </c>
      <c r="L40" s="36">
        <f t="shared" si="3"/>
        <v>522488.26000000018</v>
      </c>
      <c r="M40" s="36">
        <f t="shared" si="3"/>
        <v>378191.79078787885</v>
      </c>
      <c r="N40" s="36">
        <f t="shared" si="3"/>
        <v>365875.41558585863</v>
      </c>
      <c r="O40" s="37">
        <f t="shared" si="3"/>
        <v>744067.20637373731</v>
      </c>
      <c r="P40" s="37">
        <f t="shared" ref="P40" si="4">SUM(P6:P39)</f>
        <v>4196045.720029504</v>
      </c>
    </row>
    <row r="41" spans="2:16" s="115" customFormat="1" ht="15.75" thickBot="1">
      <c r="B41" s="59" t="s">
        <v>61</v>
      </c>
      <c r="C41" s="193">
        <f>C30+C19</f>
        <v>207838.49236363638</v>
      </c>
      <c r="D41" s="191">
        <f t="shared" ref="D41:P41" si="5">D30+D19</f>
        <v>128771</v>
      </c>
      <c r="E41" s="191">
        <f t="shared" si="5"/>
        <v>336609.49236363638</v>
      </c>
      <c r="F41" s="191">
        <f t="shared" si="5"/>
        <v>9722.6554545454528</v>
      </c>
      <c r="G41" s="191">
        <f t="shared" si="5"/>
        <v>18807.752454545454</v>
      </c>
      <c r="H41" s="191">
        <f t="shared" si="5"/>
        <v>111372.85736363636</v>
      </c>
      <c r="I41" s="191">
        <f t="shared" si="5"/>
        <v>36836.932444444443</v>
      </c>
      <c r="J41" s="191">
        <f t="shared" si="5"/>
        <v>109.2091818181818</v>
      </c>
      <c r="K41" s="191">
        <f t="shared" si="5"/>
        <v>0</v>
      </c>
      <c r="L41" s="191">
        <f t="shared" si="5"/>
        <v>36946.141626262623</v>
      </c>
      <c r="M41" s="191">
        <f t="shared" si="5"/>
        <v>3466.136</v>
      </c>
      <c r="N41" s="191">
        <f t="shared" si="5"/>
        <v>9711.0159393939393</v>
      </c>
      <c r="O41" s="192">
        <f t="shared" si="5"/>
        <v>13177.15193939394</v>
      </c>
      <c r="P41" s="192">
        <f t="shared" si="5"/>
        <v>526636.05120202026</v>
      </c>
    </row>
    <row r="42" spans="2:16" s="115" customFormat="1">
      <c r="B42" s="197" t="s">
        <v>107</v>
      </c>
      <c r="C42" s="198"/>
      <c r="D42" s="198"/>
      <c r="E42" s="198"/>
      <c r="F42" s="198">
        <v>110075.94363636363</v>
      </c>
      <c r="G42" s="198"/>
      <c r="H42" s="198"/>
      <c r="I42" s="198"/>
      <c r="J42" s="198"/>
      <c r="K42" s="198"/>
      <c r="L42" s="198"/>
      <c r="M42" s="198"/>
      <c r="N42" s="198"/>
      <c r="O42" s="195"/>
      <c r="P42" s="15">
        <f t="shared" ref="P42:P47" si="6">SUM(E42:K42)+SUM(M42:N42)</f>
        <v>110075.94363636363</v>
      </c>
    </row>
    <row r="43" spans="2:16" s="115" customFormat="1">
      <c r="B43" s="25" t="s">
        <v>124</v>
      </c>
      <c r="C43" s="4"/>
      <c r="D43" s="4"/>
      <c r="E43" s="4"/>
      <c r="F43" s="4">
        <v>52881.132636363633</v>
      </c>
      <c r="G43" s="4"/>
      <c r="H43" s="4"/>
      <c r="I43" s="4"/>
      <c r="J43" s="4"/>
      <c r="K43" s="4"/>
      <c r="L43" s="4"/>
      <c r="M43" s="4"/>
      <c r="N43" s="4"/>
      <c r="O43" s="13"/>
      <c r="P43" s="13">
        <f t="shared" si="6"/>
        <v>52881.132636363633</v>
      </c>
    </row>
    <row r="44" spans="2:16" s="115" customFormat="1">
      <c r="B44" s="25" t="s">
        <v>126</v>
      </c>
      <c r="C44" s="16"/>
      <c r="D44" s="16"/>
      <c r="E44" s="16"/>
      <c r="F44" s="16">
        <v>56904.380272727263</v>
      </c>
      <c r="G44" s="16"/>
      <c r="H44" s="16"/>
      <c r="I44" s="16"/>
      <c r="J44" s="16"/>
      <c r="K44" s="16"/>
      <c r="L44" s="16"/>
      <c r="M44" s="16"/>
      <c r="N44" s="16"/>
      <c r="O44" s="15"/>
      <c r="P44" s="15">
        <f t="shared" si="6"/>
        <v>56904.380272727263</v>
      </c>
    </row>
    <row r="45" spans="2:16" s="115" customFormat="1">
      <c r="B45" s="25" t="s">
        <v>180</v>
      </c>
      <c r="C45" s="4"/>
      <c r="D45" s="4"/>
      <c r="E45" s="4"/>
      <c r="F45" s="4">
        <v>5849.7324545454539</v>
      </c>
      <c r="G45" s="4"/>
      <c r="H45" s="4"/>
      <c r="I45" s="4"/>
      <c r="J45" s="4"/>
      <c r="K45" s="4"/>
      <c r="L45" s="4"/>
      <c r="M45" s="4"/>
      <c r="N45" s="4"/>
      <c r="O45" s="13"/>
      <c r="P45" s="13">
        <f t="shared" si="6"/>
        <v>5849.7324545454539</v>
      </c>
    </row>
    <row r="46" spans="2:16" s="115" customFormat="1" ht="15.75" thickBot="1">
      <c r="B46" s="25" t="s">
        <v>146</v>
      </c>
      <c r="C46" s="16"/>
      <c r="D46" s="16"/>
      <c r="E46" s="16"/>
      <c r="F46" s="16">
        <v>18814.364818181821</v>
      </c>
      <c r="G46" s="16"/>
      <c r="H46" s="16"/>
      <c r="I46" s="16"/>
      <c r="J46" s="16"/>
      <c r="K46" s="16"/>
      <c r="L46" s="16"/>
      <c r="M46" s="16"/>
      <c r="N46" s="16"/>
      <c r="O46" s="15"/>
      <c r="P46" s="15">
        <f t="shared" si="6"/>
        <v>18814.364818181821</v>
      </c>
    </row>
    <row r="47" spans="2:16" s="115" customFormat="1" ht="15.75" thickBot="1">
      <c r="B47" s="59" t="s">
        <v>133</v>
      </c>
      <c r="C47" s="55"/>
      <c r="D47" s="36"/>
      <c r="E47" s="36"/>
      <c r="F47" s="36">
        <f>SUM(F42:F46)</f>
        <v>244525.5538181818</v>
      </c>
      <c r="G47" s="36"/>
      <c r="H47" s="36"/>
      <c r="I47" s="36"/>
      <c r="J47" s="36"/>
      <c r="K47" s="36"/>
      <c r="L47" s="36"/>
      <c r="M47" s="36"/>
      <c r="N47" s="36"/>
      <c r="O47" s="37"/>
      <c r="P47" s="199">
        <f t="shared" si="6"/>
        <v>244525.5538181818</v>
      </c>
    </row>
    <row r="49" spans="2:16" ht="15.75" thickBot="1">
      <c r="B49" s="60" t="s">
        <v>137</v>
      </c>
      <c r="C49" s="33">
        <v>308633.53272727272</v>
      </c>
      <c r="D49" s="33"/>
      <c r="E49" s="33"/>
      <c r="F49" s="33"/>
      <c r="G49" s="33"/>
      <c r="H49" s="33"/>
      <c r="I49" s="33"/>
      <c r="J49" s="33"/>
      <c r="K49" s="33"/>
      <c r="L49" s="33"/>
      <c r="M49" s="33"/>
      <c r="N49" s="33"/>
      <c r="O49" s="33"/>
      <c r="P49" s="33"/>
    </row>
    <row r="50" spans="2:16">
      <c r="B50" s="61" t="s">
        <v>179</v>
      </c>
      <c r="C50" s="62">
        <f>SUM(C49)</f>
        <v>308633.53272727272</v>
      </c>
      <c r="D50" s="63"/>
      <c r="E50" s="63"/>
      <c r="F50" s="63"/>
      <c r="G50" s="63"/>
      <c r="H50" s="63"/>
      <c r="I50" s="63"/>
      <c r="J50" s="63"/>
      <c r="K50" s="63"/>
      <c r="L50" s="63"/>
      <c r="M50" s="63"/>
      <c r="N50" s="63"/>
      <c r="O50" s="63"/>
      <c r="P50" s="63"/>
    </row>
  </sheetData>
  <mergeCells count="2">
    <mergeCell ref="C2:P2"/>
    <mergeCell ref="C3:P3"/>
  </mergeCells>
  <hyperlinks>
    <hyperlink ref="R1" location="ReadMe!A1" display="go back to ReadMe"/>
  </hyperlinks>
  <printOptions horizontalCentered="1"/>
  <pageMargins left="0.23622047244094491" right="0.23622047244094491" top="0.74803149606299213" bottom="0.74803149606299213" header="0.31496062992125984" footer="0.31496062992125984"/>
  <pageSetup paperSize="9" scale="81" orientation="portrait" r:id="rId1"/>
  <headerFooter>
    <oddHeader>&amp;C&amp;A</oddHeader>
    <oddFooter>&amp;C&amp;Z&amp;F</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0"/>
  <sheetViews>
    <sheetView workbookViewId="0">
      <selection activeCell="L34" sqref="L34"/>
    </sheetView>
  </sheetViews>
  <sheetFormatPr baseColWidth="10" defaultColWidth="9.140625" defaultRowHeight="15"/>
  <cols>
    <col min="1" max="1" width="2.7109375" customWidth="1"/>
    <col min="2" max="2" width="9.7109375" style="1" bestFit="1" customWidth="1"/>
    <col min="4" max="5" width="9.140625" style="109"/>
    <col min="8" max="8" width="9.140625" customWidth="1"/>
    <col min="11" max="11" width="9.140625" customWidth="1"/>
  </cols>
  <sheetData>
    <row r="1" spans="1:18" ht="15" customHeight="1" thickBot="1">
      <c r="A1" s="120" t="s">
        <v>302</v>
      </c>
      <c r="F1" s="118" t="s">
        <v>78</v>
      </c>
      <c r="R1" s="142" t="s">
        <v>370</v>
      </c>
    </row>
    <row r="2" spans="1:18" s="2" customFormat="1" ht="15.75" customHeight="1" thickBot="1">
      <c r="B2" s="30" t="s">
        <v>59</v>
      </c>
      <c r="C2" s="205">
        <v>2040</v>
      </c>
      <c r="D2" s="206"/>
      <c r="E2" s="206"/>
      <c r="F2" s="206"/>
      <c r="G2" s="206"/>
      <c r="H2" s="206"/>
      <c r="I2" s="206"/>
      <c r="J2" s="206"/>
      <c r="K2" s="206"/>
      <c r="L2" s="206"/>
      <c r="M2" s="206"/>
      <c r="N2" s="206"/>
      <c r="O2" s="206"/>
      <c r="P2" s="207"/>
    </row>
    <row r="3" spans="1:18" s="2" customFormat="1" ht="15.75" customHeight="1" thickBot="1">
      <c r="B3" s="58" t="s">
        <v>60</v>
      </c>
      <c r="C3" s="205" t="s">
        <v>5</v>
      </c>
      <c r="D3" s="206"/>
      <c r="E3" s="206"/>
      <c r="F3" s="206"/>
      <c r="G3" s="206"/>
      <c r="H3" s="206"/>
      <c r="I3" s="206"/>
      <c r="J3" s="206"/>
      <c r="K3" s="206"/>
      <c r="L3" s="206"/>
      <c r="M3" s="206"/>
      <c r="N3" s="206"/>
      <c r="O3" s="206"/>
      <c r="P3" s="207"/>
    </row>
    <row r="4" spans="1:18" ht="23.25" thickBot="1">
      <c r="B4" s="23" t="s">
        <v>149</v>
      </c>
      <c r="C4" s="67" t="s">
        <v>14</v>
      </c>
      <c r="D4" s="67" t="s">
        <v>298</v>
      </c>
      <c r="E4" s="67" t="s">
        <v>297</v>
      </c>
      <c r="F4" s="64" t="s">
        <v>15</v>
      </c>
      <c r="G4" s="64" t="s">
        <v>17</v>
      </c>
      <c r="H4" s="64" t="s">
        <v>16</v>
      </c>
      <c r="I4" s="64" t="s">
        <v>151</v>
      </c>
      <c r="J4" s="64" t="s">
        <v>186</v>
      </c>
      <c r="K4" s="64" t="s">
        <v>153</v>
      </c>
      <c r="L4" s="64" t="s">
        <v>158</v>
      </c>
      <c r="M4" s="64" t="s">
        <v>176</v>
      </c>
      <c r="N4" s="64" t="s">
        <v>177</v>
      </c>
      <c r="O4" s="48" t="s">
        <v>187</v>
      </c>
      <c r="P4" s="48" t="s">
        <v>185</v>
      </c>
    </row>
    <row r="5" spans="1:18" ht="15.75" thickBot="1">
      <c r="B5" s="24" t="s">
        <v>57</v>
      </c>
      <c r="C5" s="18" t="s">
        <v>6</v>
      </c>
      <c r="D5" s="18" t="s">
        <v>6</v>
      </c>
      <c r="E5" s="18" t="s">
        <v>6</v>
      </c>
      <c r="F5" s="18" t="s">
        <v>6</v>
      </c>
      <c r="G5" s="18" t="s">
        <v>6</v>
      </c>
      <c r="H5" s="18" t="s">
        <v>6</v>
      </c>
      <c r="I5" s="18" t="s">
        <v>6</v>
      </c>
      <c r="J5" s="18" t="s">
        <v>6</v>
      </c>
      <c r="K5" s="18" t="s">
        <v>6</v>
      </c>
      <c r="L5" s="18" t="s">
        <v>6</v>
      </c>
      <c r="M5" s="18" t="s">
        <v>6</v>
      </c>
      <c r="N5" s="18" t="s">
        <v>6</v>
      </c>
      <c r="O5" s="17" t="s">
        <v>6</v>
      </c>
      <c r="P5" s="17" t="s">
        <v>6</v>
      </c>
    </row>
    <row r="6" spans="1:18">
      <c r="B6" s="25" t="s">
        <v>56</v>
      </c>
      <c r="C6" s="4">
        <v>2233.2177272727272</v>
      </c>
      <c r="D6" s="4"/>
      <c r="E6" s="4">
        <f>C6+D6</f>
        <v>2233.2177272727272</v>
      </c>
      <c r="F6" s="4">
        <v>1263.0738181818181</v>
      </c>
      <c r="G6" s="4">
        <v>0</v>
      </c>
      <c r="H6" s="4">
        <v>0</v>
      </c>
      <c r="I6" s="4">
        <v>0</v>
      </c>
      <c r="J6" s="4">
        <v>0</v>
      </c>
      <c r="K6" s="4">
        <v>0</v>
      </c>
      <c r="L6" s="4">
        <v>0</v>
      </c>
      <c r="M6" s="4">
        <v>5406.8138181818185</v>
      </c>
      <c r="N6" s="4">
        <v>6267.0691515151511</v>
      </c>
      <c r="O6" s="13">
        <v>11673.88296969697</v>
      </c>
      <c r="P6" s="13">
        <f>SUM(E6:K6)+SUM(M6:N6)</f>
        <v>15170.174515151515</v>
      </c>
    </row>
    <row r="7" spans="1:18">
      <c r="B7" s="25" t="s">
        <v>54</v>
      </c>
      <c r="C7" s="16">
        <v>11564.820545454546</v>
      </c>
      <c r="D7" s="16"/>
      <c r="E7" s="16">
        <f t="shared" ref="E7:E39" si="0">C7+D7</f>
        <v>11564.820545454546</v>
      </c>
      <c r="F7" s="16">
        <v>8343.554181818181</v>
      </c>
      <c r="G7" s="16">
        <v>12562.565747474746</v>
      </c>
      <c r="H7" s="16">
        <v>0</v>
      </c>
      <c r="I7" s="16">
        <v>6979.1433030303024</v>
      </c>
      <c r="J7" s="16">
        <v>0</v>
      </c>
      <c r="K7" s="16">
        <v>0</v>
      </c>
      <c r="L7" s="16">
        <v>6979.1433030303024</v>
      </c>
      <c r="M7" s="16">
        <v>41082.439757575761</v>
      </c>
      <c r="N7" s="16">
        <v>10617.322818181818</v>
      </c>
      <c r="O7" s="15">
        <v>51699.762575757581</v>
      </c>
      <c r="P7" s="15">
        <f t="shared" ref="P7:P39" si="1">SUM(E7:K7)+SUM(M7:N7)</f>
        <v>91149.846353535366</v>
      </c>
    </row>
    <row r="8" spans="1:18">
      <c r="B8" s="25" t="s">
        <v>53</v>
      </c>
      <c r="C8" s="4">
        <v>2214.1192727272728</v>
      </c>
      <c r="D8" s="4"/>
      <c r="E8" s="4">
        <f t="shared" si="0"/>
        <v>2214.1192727272728</v>
      </c>
      <c r="F8" s="4">
        <v>873.28872727272721</v>
      </c>
      <c r="G8" s="4">
        <v>1697.4299393939395</v>
      </c>
      <c r="H8" s="4">
        <v>0</v>
      </c>
      <c r="I8" s="4">
        <v>0</v>
      </c>
      <c r="J8" s="4">
        <v>0</v>
      </c>
      <c r="K8" s="4">
        <v>87.187989898989898</v>
      </c>
      <c r="L8" s="4">
        <v>87.187989898989898</v>
      </c>
      <c r="M8" s="4">
        <v>9927.9282424242429</v>
      </c>
      <c r="N8" s="4">
        <v>6142.962575757575</v>
      </c>
      <c r="O8" s="13">
        <v>16070.890818181817</v>
      </c>
      <c r="P8" s="13">
        <f t="shared" si="1"/>
        <v>20942.916747474748</v>
      </c>
    </row>
    <row r="9" spans="1:18">
      <c r="B9" s="25" t="s">
        <v>52</v>
      </c>
      <c r="C9" s="16">
        <v>17142.311818181817</v>
      </c>
      <c r="D9" s="16">
        <v>9771.5855841666671</v>
      </c>
      <c r="E9" s="16">
        <f t="shared" si="0"/>
        <v>26913.897402348484</v>
      </c>
      <c r="F9" s="16">
        <v>14915.997090909092</v>
      </c>
      <c r="G9" s="16">
        <v>20420.795737373741</v>
      </c>
      <c r="H9" s="16">
        <v>0</v>
      </c>
      <c r="I9" s="16">
        <v>10134.180202020201</v>
      </c>
      <c r="J9" s="16">
        <v>0</v>
      </c>
      <c r="K9" s="16">
        <v>0</v>
      </c>
      <c r="L9" s="16">
        <v>10134.180202020201</v>
      </c>
      <c r="M9" s="16">
        <v>1588.3386666666665</v>
      </c>
      <c r="N9" s="16">
        <v>0</v>
      </c>
      <c r="O9" s="15">
        <v>1588.3386666666665</v>
      </c>
      <c r="P9" s="15">
        <f t="shared" si="1"/>
        <v>73973.209099318177</v>
      </c>
    </row>
    <row r="10" spans="1:18">
      <c r="B10" s="25" t="s">
        <v>51</v>
      </c>
      <c r="C10" s="4">
        <v>4967.145363636364</v>
      </c>
      <c r="D10" s="4"/>
      <c r="E10" s="4">
        <f t="shared" si="0"/>
        <v>4967.145363636364</v>
      </c>
      <c r="F10" s="4">
        <v>4937.5793636363642</v>
      </c>
      <c r="G10" s="4">
        <v>12303.029313131312</v>
      </c>
      <c r="H10" s="4">
        <v>7964.3270202020203</v>
      </c>
      <c r="I10" s="4">
        <v>690.9682121212121</v>
      </c>
      <c r="J10" s="4">
        <v>0</v>
      </c>
      <c r="K10" s="4">
        <v>0</v>
      </c>
      <c r="L10" s="4">
        <v>690.9682121212121</v>
      </c>
      <c r="M10" s="4">
        <v>3628.2610909090909</v>
      </c>
      <c r="N10" s="4">
        <v>5630.452414141414</v>
      </c>
      <c r="O10" s="13">
        <v>9258.713505050504</v>
      </c>
      <c r="P10" s="13">
        <f t="shared" si="1"/>
        <v>40121.762777777782</v>
      </c>
    </row>
    <row r="11" spans="1:18">
      <c r="B11" s="25" t="s">
        <v>50</v>
      </c>
      <c r="C11" s="16">
        <v>709.54645454545459</v>
      </c>
      <c r="D11" s="16"/>
      <c r="E11" s="16">
        <f t="shared" si="0"/>
        <v>709.54645454545459</v>
      </c>
      <c r="F11" s="16">
        <v>12036.198</v>
      </c>
      <c r="G11" s="16">
        <v>6957.1143838383832</v>
      </c>
      <c r="H11" s="16">
        <v>0</v>
      </c>
      <c r="I11" s="16">
        <v>0</v>
      </c>
      <c r="J11" s="16">
        <v>0</v>
      </c>
      <c r="K11" s="16">
        <v>0</v>
      </c>
      <c r="L11" s="16">
        <v>0</v>
      </c>
      <c r="M11" s="16">
        <v>19993.843151515153</v>
      </c>
      <c r="N11" s="16">
        <v>21772.534606060606</v>
      </c>
      <c r="O11" s="15">
        <v>41766.377757575756</v>
      </c>
      <c r="P11" s="15">
        <f t="shared" si="1"/>
        <v>61469.236595959592</v>
      </c>
    </row>
    <row r="12" spans="1:18">
      <c r="B12" s="25" t="s">
        <v>49</v>
      </c>
      <c r="C12" s="4">
        <v>11092.353181818182</v>
      </c>
      <c r="D12" s="4"/>
      <c r="E12" s="4">
        <f t="shared" si="0"/>
        <v>11092.353181818182</v>
      </c>
      <c r="F12" s="4">
        <v>8515.3144545454543</v>
      </c>
      <c r="G12" s="4">
        <v>17324.93894949495</v>
      </c>
      <c r="H12" s="4">
        <v>0</v>
      </c>
      <c r="I12" s="4">
        <v>4154.4787474747482</v>
      </c>
      <c r="J12" s="4">
        <v>0</v>
      </c>
      <c r="K12" s="4">
        <v>1274.129313131313</v>
      </c>
      <c r="L12" s="4">
        <v>5428.6080606060605</v>
      </c>
      <c r="M12" s="4">
        <v>1801.5459393939395</v>
      </c>
      <c r="N12" s="4">
        <v>1125.3134242424244</v>
      </c>
      <c r="O12" s="13">
        <v>2926.8593636363639</v>
      </c>
      <c r="P12" s="13">
        <f t="shared" si="1"/>
        <v>45288.074010101016</v>
      </c>
    </row>
    <row r="13" spans="1:18">
      <c r="B13" s="25" t="s">
        <v>48</v>
      </c>
      <c r="C13" s="16">
        <v>179127.51554545455</v>
      </c>
      <c r="D13" s="16">
        <v>86307.744371200577</v>
      </c>
      <c r="E13" s="16">
        <f t="shared" si="0"/>
        <v>265435.25991665514</v>
      </c>
      <c r="F13" s="16">
        <v>78489.900999999998</v>
      </c>
      <c r="G13" s="16">
        <v>100842.94107070706</v>
      </c>
      <c r="H13" s="16">
        <v>0</v>
      </c>
      <c r="I13" s="16">
        <v>37130.600818181818</v>
      </c>
      <c r="J13" s="16">
        <v>3892.6888686868688</v>
      </c>
      <c r="K13" s="16">
        <v>1678.8094141414142</v>
      </c>
      <c r="L13" s="16">
        <v>42702.099101010106</v>
      </c>
      <c r="M13" s="16">
        <v>21359.825939393937</v>
      </c>
      <c r="N13" s="16">
        <v>0</v>
      </c>
      <c r="O13" s="15">
        <v>21359.825939393937</v>
      </c>
      <c r="P13" s="15">
        <f t="shared" si="1"/>
        <v>508830.02702776622</v>
      </c>
    </row>
    <row r="14" spans="1:18">
      <c r="B14" s="25" t="s">
        <v>47</v>
      </c>
      <c r="C14" s="4">
        <v>35954.206818181818</v>
      </c>
      <c r="D14" s="4">
        <v>63978.52204632244</v>
      </c>
      <c r="E14" s="4">
        <f t="shared" si="0"/>
        <v>99932.728864504257</v>
      </c>
      <c r="F14" s="4">
        <v>1752.6522727272727</v>
      </c>
      <c r="G14" s="4">
        <v>8477.1100707070709</v>
      </c>
      <c r="H14" s="4">
        <v>0</v>
      </c>
      <c r="I14" s="4">
        <v>1298.7533030303032</v>
      </c>
      <c r="J14" s="4">
        <v>170.08921212121211</v>
      </c>
      <c r="K14" s="4">
        <v>0</v>
      </c>
      <c r="L14" s="4">
        <v>1468.8425151515153</v>
      </c>
      <c r="M14" s="4">
        <v>60.378424242424238</v>
      </c>
      <c r="N14" s="4">
        <v>0</v>
      </c>
      <c r="O14" s="13">
        <v>60.378424242424238</v>
      </c>
      <c r="P14" s="13">
        <f t="shared" si="1"/>
        <v>111691.71214733254</v>
      </c>
    </row>
    <row r="15" spans="1:18">
      <c r="B15" s="25" t="s">
        <v>46</v>
      </c>
      <c r="C15" s="16">
        <v>9586.7148181818175</v>
      </c>
      <c r="D15" s="16"/>
      <c r="E15" s="16">
        <f t="shared" si="0"/>
        <v>9586.7148181818175</v>
      </c>
      <c r="F15" s="16">
        <v>449.23654545454548</v>
      </c>
      <c r="G15" s="16">
        <v>3798.1919696969699</v>
      </c>
      <c r="H15" s="16">
        <v>0</v>
      </c>
      <c r="I15" s="16">
        <v>0</v>
      </c>
      <c r="J15" s="16">
        <v>0</v>
      </c>
      <c r="K15" s="16">
        <v>0</v>
      </c>
      <c r="L15" s="16">
        <v>0</v>
      </c>
      <c r="M15" s="16">
        <v>211.47733333333332</v>
      </c>
      <c r="N15" s="16">
        <v>0</v>
      </c>
      <c r="O15" s="15">
        <v>211.47733333333332</v>
      </c>
      <c r="P15" s="15">
        <f t="shared" si="1"/>
        <v>14045.620666666668</v>
      </c>
    </row>
    <row r="16" spans="1:18">
      <c r="B16" s="25" t="s">
        <v>45</v>
      </c>
      <c r="C16" s="4">
        <v>124450.16181818183</v>
      </c>
      <c r="D16" s="4"/>
      <c r="E16" s="4">
        <f t="shared" si="0"/>
        <v>124450.16181818183</v>
      </c>
      <c r="F16" s="4">
        <v>131798.32527272729</v>
      </c>
      <c r="G16" s="4">
        <v>60205.033969696968</v>
      </c>
      <c r="H16" s="4">
        <v>18940.960878787879</v>
      </c>
      <c r="I16" s="4">
        <v>21948.963212121213</v>
      </c>
      <c r="J16" s="4">
        <v>0</v>
      </c>
      <c r="K16" s="4">
        <v>0</v>
      </c>
      <c r="L16" s="4">
        <v>21948.963212121213</v>
      </c>
      <c r="M16" s="4">
        <v>29238.907151515152</v>
      </c>
      <c r="N16" s="4">
        <v>19994.049989898991</v>
      </c>
      <c r="O16" s="13">
        <v>49232.957141414146</v>
      </c>
      <c r="P16" s="13">
        <f t="shared" si="1"/>
        <v>406576.40229292936</v>
      </c>
    </row>
    <row r="17" spans="2:16">
      <c r="B17" s="25" t="s">
        <v>44</v>
      </c>
      <c r="C17" s="16">
        <v>40342.655272727272</v>
      </c>
      <c r="D17" s="16"/>
      <c r="E17" s="16">
        <f t="shared" si="0"/>
        <v>40342.655272727272</v>
      </c>
      <c r="F17" s="16">
        <v>3669.386</v>
      </c>
      <c r="G17" s="16">
        <v>19370.73393939394</v>
      </c>
      <c r="H17" s="16">
        <v>6288.0456666666669</v>
      </c>
      <c r="I17" s="16">
        <v>450.61670707070709</v>
      </c>
      <c r="J17" s="16">
        <v>289.02177777777774</v>
      </c>
      <c r="K17" s="16">
        <v>0</v>
      </c>
      <c r="L17" s="16">
        <v>739.63848484848484</v>
      </c>
      <c r="M17" s="16">
        <v>6364.061090909091</v>
      </c>
      <c r="N17" s="16">
        <v>5696.0150505050506</v>
      </c>
      <c r="O17" s="15">
        <v>12060.076141414142</v>
      </c>
      <c r="P17" s="15">
        <f t="shared" si="1"/>
        <v>82470.535505050502</v>
      </c>
    </row>
    <row r="18" spans="2:16">
      <c r="B18" s="25" t="s">
        <v>42</v>
      </c>
      <c r="C18" s="4">
        <v>191977.82109090907</v>
      </c>
      <c r="D18" s="4"/>
      <c r="E18" s="4">
        <f t="shared" si="0"/>
        <v>191977.82109090907</v>
      </c>
      <c r="F18" s="4">
        <v>81972.035272727284</v>
      </c>
      <c r="G18" s="4">
        <v>90045.275898989901</v>
      </c>
      <c r="H18" s="4">
        <v>110594.54645454546</v>
      </c>
      <c r="I18" s="4">
        <v>12823.579838383839</v>
      </c>
      <c r="J18" s="4">
        <v>623.73266666666677</v>
      </c>
      <c r="K18" s="4">
        <v>0</v>
      </c>
      <c r="L18" s="4">
        <v>13447.312505050504</v>
      </c>
      <c r="M18" s="4">
        <v>47815.526303030303</v>
      </c>
      <c r="N18" s="4">
        <v>28244.675565656569</v>
      </c>
      <c r="O18" s="13">
        <v>76060.201868686869</v>
      </c>
      <c r="P18" s="13">
        <f t="shared" si="1"/>
        <v>564097.19309090904</v>
      </c>
    </row>
    <row r="19" spans="2:16">
      <c r="B19" s="25" t="s">
        <v>43</v>
      </c>
      <c r="C19" s="16">
        <v>227935.34690909091</v>
      </c>
      <c r="D19" s="16">
        <v>113454.23345823004</v>
      </c>
      <c r="E19" s="16">
        <f t="shared" si="0"/>
        <v>341389.58036732092</v>
      </c>
      <c r="F19" s="16">
        <v>31201.175272727276</v>
      </c>
      <c r="G19" s="16">
        <v>42022.53268686869</v>
      </c>
      <c r="H19" s="16">
        <v>23937.220292929291</v>
      </c>
      <c r="I19" s="16">
        <v>19382.140131313135</v>
      </c>
      <c r="J19" s="16">
        <v>0</v>
      </c>
      <c r="K19" s="16">
        <v>0</v>
      </c>
      <c r="L19" s="16">
        <v>19382.140131313135</v>
      </c>
      <c r="M19" s="16">
        <v>3098.0899393939394</v>
      </c>
      <c r="N19" s="16">
        <v>8679.8138282828277</v>
      </c>
      <c r="O19" s="15">
        <v>11777.903767676769</v>
      </c>
      <c r="P19" s="15">
        <f t="shared" si="1"/>
        <v>469710.55251883605</v>
      </c>
    </row>
    <row r="20" spans="2:16">
      <c r="B20" s="25" t="s">
        <v>41</v>
      </c>
      <c r="C20" s="4">
        <v>43392.468272727274</v>
      </c>
      <c r="D20" s="4"/>
      <c r="E20" s="4">
        <f t="shared" si="0"/>
        <v>43392.468272727274</v>
      </c>
      <c r="F20" s="4">
        <v>22844.639727272726</v>
      </c>
      <c r="G20" s="4">
        <v>7426.7743232323228</v>
      </c>
      <c r="H20" s="4">
        <v>0</v>
      </c>
      <c r="I20" s="4">
        <v>1567.692</v>
      </c>
      <c r="J20" s="4">
        <v>0</v>
      </c>
      <c r="K20" s="4">
        <v>17.709646464646461</v>
      </c>
      <c r="L20" s="4">
        <v>1585.4016464646465</v>
      </c>
      <c r="M20" s="4">
        <v>2505.5224242424242</v>
      </c>
      <c r="N20" s="4">
        <v>11102.587818181819</v>
      </c>
      <c r="O20" s="13">
        <v>13608.110242424242</v>
      </c>
      <c r="P20" s="13">
        <f t="shared" si="1"/>
        <v>88857.394212121217</v>
      </c>
    </row>
    <row r="21" spans="2:16">
      <c r="B21" s="25" t="s">
        <v>40</v>
      </c>
      <c r="C21" s="16">
        <v>5216.4037272727273</v>
      </c>
      <c r="D21" s="16"/>
      <c r="E21" s="16">
        <f t="shared" si="0"/>
        <v>5216.4037272727273</v>
      </c>
      <c r="F21" s="16">
        <v>2828.424363636364</v>
      </c>
      <c r="G21" s="16">
        <v>1697.7845656565657</v>
      </c>
      <c r="H21" s="16">
        <v>0</v>
      </c>
      <c r="I21" s="16">
        <v>2077.6929494949495</v>
      </c>
      <c r="J21" s="16">
        <v>144.08289898989901</v>
      </c>
      <c r="K21" s="16">
        <v>0</v>
      </c>
      <c r="L21" s="16">
        <v>2221.7758484848487</v>
      </c>
      <c r="M21" s="16">
        <v>2512.938909090909</v>
      </c>
      <c r="N21" s="16">
        <v>6694.3656666666666</v>
      </c>
      <c r="O21" s="15">
        <v>9207.3045757575765</v>
      </c>
      <c r="P21" s="15">
        <f t="shared" si="1"/>
        <v>21171.69308080808</v>
      </c>
    </row>
    <row r="22" spans="2:16">
      <c r="B22" s="25" t="s">
        <v>39</v>
      </c>
      <c r="C22" s="4">
        <v>8391.424727272728</v>
      </c>
      <c r="D22" s="4"/>
      <c r="E22" s="4">
        <f t="shared" si="0"/>
        <v>8391.424727272728</v>
      </c>
      <c r="F22" s="4">
        <v>8873.9950000000008</v>
      </c>
      <c r="G22" s="4">
        <v>24004.847959595958</v>
      </c>
      <c r="H22" s="4">
        <v>9007.0239292929291</v>
      </c>
      <c r="I22" s="4">
        <v>3653.2985454545455</v>
      </c>
      <c r="J22" s="4">
        <v>0</v>
      </c>
      <c r="K22" s="4">
        <v>0</v>
      </c>
      <c r="L22" s="4">
        <v>3653.2985454545455</v>
      </c>
      <c r="M22" s="4">
        <v>2535.4996363636365</v>
      </c>
      <c r="N22" s="4">
        <v>0</v>
      </c>
      <c r="O22" s="13">
        <v>2535.4996363636365</v>
      </c>
      <c r="P22" s="13">
        <f t="shared" si="1"/>
        <v>56466.089797979803</v>
      </c>
    </row>
    <row r="23" spans="2:16">
      <c r="B23" s="25" t="s">
        <v>38</v>
      </c>
      <c r="C23" s="16">
        <v>32368.795363636367</v>
      </c>
      <c r="D23" s="16"/>
      <c r="E23" s="16">
        <f t="shared" si="0"/>
        <v>32368.795363636367</v>
      </c>
      <c r="F23" s="16">
        <v>1788.7397272727274</v>
      </c>
      <c r="G23" s="16">
        <v>4184.1736262626264</v>
      </c>
      <c r="H23" s="16">
        <v>0</v>
      </c>
      <c r="I23" s="16">
        <v>4212.9628686868691</v>
      </c>
      <c r="J23" s="16">
        <v>0</v>
      </c>
      <c r="K23" s="16">
        <v>0</v>
      </c>
      <c r="L23" s="16">
        <v>4212.9628686868691</v>
      </c>
      <c r="M23" s="16">
        <v>879.48751515151514</v>
      </c>
      <c r="N23" s="16">
        <v>0</v>
      </c>
      <c r="O23" s="15">
        <v>879.48751515151514</v>
      </c>
      <c r="P23" s="15">
        <f t="shared" si="1"/>
        <v>43434.159101010104</v>
      </c>
    </row>
    <row r="24" spans="2:16">
      <c r="B24" s="25" t="s">
        <v>37</v>
      </c>
      <c r="C24" s="4">
        <v>51166.448909090912</v>
      </c>
      <c r="D24" s="4"/>
      <c r="E24" s="4">
        <f t="shared" si="0"/>
        <v>51166.448909090912</v>
      </c>
      <c r="F24" s="4">
        <v>117760.23690909092</v>
      </c>
      <c r="G24" s="4">
        <v>67191.136686868689</v>
      </c>
      <c r="H24" s="4">
        <v>0</v>
      </c>
      <c r="I24" s="4">
        <v>43899.189858585858</v>
      </c>
      <c r="J24" s="4">
        <v>479.07146464646462</v>
      </c>
      <c r="K24" s="4">
        <v>0</v>
      </c>
      <c r="L24" s="4">
        <v>44378.26132323232</v>
      </c>
      <c r="M24" s="4">
        <v>24123.572848484848</v>
      </c>
      <c r="N24" s="4">
        <v>30975.732090909089</v>
      </c>
      <c r="O24" s="13">
        <v>55099.304939393936</v>
      </c>
      <c r="P24" s="13">
        <f t="shared" si="1"/>
        <v>335595.38876767684</v>
      </c>
    </row>
    <row r="25" spans="2:16">
      <c r="B25" s="25" t="s">
        <v>36</v>
      </c>
      <c r="C25" s="16">
        <v>18422.530727272726</v>
      </c>
      <c r="D25" s="16"/>
      <c r="E25" s="16">
        <f t="shared" si="0"/>
        <v>18422.530727272726</v>
      </c>
      <c r="F25" s="16">
        <v>695.625</v>
      </c>
      <c r="G25" s="16">
        <v>4212.4326262626255</v>
      </c>
      <c r="H25" s="16">
        <v>0</v>
      </c>
      <c r="I25" s="16">
        <v>711.43043434343429</v>
      </c>
      <c r="J25" s="16">
        <v>0</v>
      </c>
      <c r="K25" s="16">
        <v>0</v>
      </c>
      <c r="L25" s="16">
        <v>711.43043434343429</v>
      </c>
      <c r="M25" s="16">
        <v>1677.0470303030302</v>
      </c>
      <c r="N25" s="16">
        <v>0</v>
      </c>
      <c r="O25" s="15">
        <v>1677.0470303030302</v>
      </c>
      <c r="P25" s="15">
        <f t="shared" si="1"/>
        <v>25719.065818181814</v>
      </c>
    </row>
    <row r="26" spans="2:16">
      <c r="B26" s="25" t="s">
        <v>35</v>
      </c>
      <c r="C26" s="4">
        <v>763.15163636363638</v>
      </c>
      <c r="D26" s="4"/>
      <c r="E26" s="4">
        <f t="shared" si="0"/>
        <v>763.15163636363638</v>
      </c>
      <c r="F26" s="4">
        <v>598.60636363636365</v>
      </c>
      <c r="G26" s="4">
        <v>0</v>
      </c>
      <c r="H26" s="4">
        <v>0</v>
      </c>
      <c r="I26" s="4">
        <v>1072.2336262626263</v>
      </c>
      <c r="J26" s="4">
        <v>0</v>
      </c>
      <c r="K26" s="4">
        <v>0</v>
      </c>
      <c r="L26" s="4">
        <v>1072.2336262626263</v>
      </c>
      <c r="M26" s="4">
        <v>1182.8591515151516</v>
      </c>
      <c r="N26" s="4">
        <v>0</v>
      </c>
      <c r="O26" s="13">
        <v>1182.8591515151516</v>
      </c>
      <c r="P26" s="13">
        <f t="shared" si="1"/>
        <v>3616.8507777777781</v>
      </c>
    </row>
    <row r="27" spans="2:16">
      <c r="B27" s="25" t="s">
        <v>34</v>
      </c>
      <c r="C27" s="16">
        <v>15675.333909090908</v>
      </c>
      <c r="D27" s="16"/>
      <c r="E27" s="16">
        <f t="shared" si="0"/>
        <v>15675.333909090908</v>
      </c>
      <c r="F27" s="16">
        <v>594.09336363636362</v>
      </c>
      <c r="G27" s="16">
        <v>3973.6038383838381</v>
      </c>
      <c r="H27" s="16">
        <v>0</v>
      </c>
      <c r="I27" s="16">
        <v>612.65306060606065</v>
      </c>
      <c r="J27" s="16">
        <v>0</v>
      </c>
      <c r="K27" s="16">
        <v>0</v>
      </c>
      <c r="L27" s="16">
        <v>612.65306060606065</v>
      </c>
      <c r="M27" s="16">
        <v>3954.3064242424243</v>
      </c>
      <c r="N27" s="16">
        <v>0</v>
      </c>
      <c r="O27" s="15">
        <v>3954.3064242424243</v>
      </c>
      <c r="P27" s="15">
        <f t="shared" si="1"/>
        <v>24809.9905959596</v>
      </c>
    </row>
    <row r="28" spans="2:16">
      <c r="B28" s="25" t="s">
        <v>32</v>
      </c>
      <c r="C28" s="4">
        <v>436.89527272727275</v>
      </c>
      <c r="D28" s="4"/>
      <c r="E28" s="4">
        <f t="shared" si="0"/>
        <v>436.89527272727275</v>
      </c>
      <c r="F28" s="4">
        <v>315.83372727272723</v>
      </c>
      <c r="G28" s="4">
        <v>0</v>
      </c>
      <c r="H28" s="4">
        <v>0</v>
      </c>
      <c r="I28" s="4">
        <v>0</v>
      </c>
      <c r="J28" s="4">
        <v>0</v>
      </c>
      <c r="K28" s="4">
        <v>0</v>
      </c>
      <c r="L28" s="4">
        <v>0</v>
      </c>
      <c r="M28" s="4">
        <v>776.04</v>
      </c>
      <c r="N28" s="4">
        <v>6216.3601818181814</v>
      </c>
      <c r="O28" s="13">
        <v>6992.4001818181814</v>
      </c>
      <c r="P28" s="13">
        <f t="shared" si="1"/>
        <v>7745.1291818181817</v>
      </c>
    </row>
    <row r="29" spans="2:16">
      <c r="B29" s="25" t="s">
        <v>31</v>
      </c>
      <c r="C29" s="16">
        <v>309.34927272727276</v>
      </c>
      <c r="D29" s="16"/>
      <c r="E29" s="16">
        <f t="shared" si="0"/>
        <v>309.34927272727276</v>
      </c>
      <c r="F29" s="16">
        <v>1129.5926363636365</v>
      </c>
      <c r="G29" s="16">
        <v>0</v>
      </c>
      <c r="H29" s="16">
        <v>0</v>
      </c>
      <c r="I29" s="16">
        <v>1098.2928585858585</v>
      </c>
      <c r="J29" s="16">
        <v>0</v>
      </c>
      <c r="K29" s="16">
        <v>0</v>
      </c>
      <c r="L29" s="16">
        <v>1098.2928585858585</v>
      </c>
      <c r="M29" s="16">
        <v>0</v>
      </c>
      <c r="N29" s="16">
        <v>3702.5920101010101</v>
      </c>
      <c r="O29" s="15">
        <v>3702.5920101010101</v>
      </c>
      <c r="P29" s="15">
        <f t="shared" si="1"/>
        <v>6239.8267777777783</v>
      </c>
    </row>
    <row r="30" spans="2:16">
      <c r="B30" s="25" t="s">
        <v>33</v>
      </c>
      <c r="C30" s="4">
        <v>14655.805818181818</v>
      </c>
      <c r="D30" s="4"/>
      <c r="E30" s="4">
        <f t="shared" si="0"/>
        <v>14655.805818181818</v>
      </c>
      <c r="F30" s="4">
        <v>587.52054545454541</v>
      </c>
      <c r="G30" s="4">
        <v>0</v>
      </c>
      <c r="H30" s="4">
        <v>0</v>
      </c>
      <c r="I30" s="4">
        <v>687.3611313131313</v>
      </c>
      <c r="J30" s="4">
        <v>0</v>
      </c>
      <c r="K30" s="4">
        <v>0</v>
      </c>
      <c r="L30" s="4">
        <v>687.3611313131313</v>
      </c>
      <c r="M30" s="4">
        <v>0</v>
      </c>
      <c r="N30" s="4">
        <v>0</v>
      </c>
      <c r="O30" s="13">
        <v>0</v>
      </c>
      <c r="P30" s="13">
        <f t="shared" si="1"/>
        <v>15930.687494949494</v>
      </c>
    </row>
    <row r="31" spans="2:16">
      <c r="B31" s="25" t="s">
        <v>29</v>
      </c>
      <c r="C31" s="16">
        <v>34699.581727272729</v>
      </c>
      <c r="D31" s="16">
        <v>44602.535654709543</v>
      </c>
      <c r="E31" s="16">
        <f t="shared" si="0"/>
        <v>79302.117381982272</v>
      </c>
      <c r="F31" s="16">
        <v>14762.341363636364</v>
      </c>
      <c r="G31" s="16">
        <v>23815.112111111113</v>
      </c>
      <c r="H31" s="16">
        <v>0</v>
      </c>
      <c r="I31" s="16">
        <v>11611.91006060606</v>
      </c>
      <c r="J31" s="16">
        <v>0</v>
      </c>
      <c r="K31" s="16">
        <v>0</v>
      </c>
      <c r="L31" s="16">
        <v>11611.91006060606</v>
      </c>
      <c r="M31" s="16">
        <v>500.59636363636366</v>
      </c>
      <c r="N31" s="16">
        <v>0</v>
      </c>
      <c r="O31" s="15">
        <v>500.59636363636366</v>
      </c>
      <c r="P31" s="15">
        <f t="shared" si="1"/>
        <v>129992.07728097217</v>
      </c>
    </row>
    <row r="32" spans="2:16">
      <c r="B32" s="25" t="s">
        <v>28</v>
      </c>
      <c r="C32" s="4">
        <v>32099.092000000001</v>
      </c>
      <c r="D32" s="4">
        <v>7328.1147379319027</v>
      </c>
      <c r="E32" s="4">
        <f t="shared" si="0"/>
        <v>39427.206737931905</v>
      </c>
      <c r="F32" s="4">
        <v>2645.9475454545454</v>
      </c>
      <c r="G32" s="4">
        <v>1066.2190909090909</v>
      </c>
      <c r="H32" s="4">
        <v>0</v>
      </c>
      <c r="I32" s="4">
        <v>72.127878787878785</v>
      </c>
      <c r="J32" s="4">
        <v>0</v>
      </c>
      <c r="K32" s="4">
        <v>0</v>
      </c>
      <c r="L32" s="4">
        <v>72.127878787878785</v>
      </c>
      <c r="M32" s="4">
        <v>50542.17018181819</v>
      </c>
      <c r="N32" s="4">
        <v>106361.37506060606</v>
      </c>
      <c r="O32" s="13">
        <v>156903.54524242424</v>
      </c>
      <c r="P32" s="13">
        <f t="shared" si="1"/>
        <v>200115.04649550765</v>
      </c>
    </row>
    <row r="33" spans="2:16">
      <c r="B33" s="25" t="s">
        <v>30</v>
      </c>
      <c r="C33" s="16">
        <v>77209.001818181816</v>
      </c>
      <c r="D33" s="16"/>
      <c r="E33" s="16">
        <f t="shared" si="0"/>
        <v>77209.001818181816</v>
      </c>
      <c r="F33" s="16">
        <v>13539.527818181818</v>
      </c>
      <c r="G33" s="16">
        <v>53000.515626262626</v>
      </c>
      <c r="H33" s="16">
        <v>0</v>
      </c>
      <c r="I33" s="16">
        <v>2052.0857676767678</v>
      </c>
      <c r="J33" s="16">
        <v>2122.4823838383841</v>
      </c>
      <c r="K33" s="16">
        <v>1860.1683333333333</v>
      </c>
      <c r="L33" s="16">
        <v>6034.736484848484</v>
      </c>
      <c r="M33" s="16">
        <v>9596.8174545454549</v>
      </c>
      <c r="N33" s="16">
        <v>0</v>
      </c>
      <c r="O33" s="15">
        <v>9596.8174545454549</v>
      </c>
      <c r="P33" s="15">
        <f t="shared" si="1"/>
        <v>159380.59920202021</v>
      </c>
    </row>
    <row r="34" spans="2:16">
      <c r="B34" s="25" t="s">
        <v>27</v>
      </c>
      <c r="C34" s="4">
        <v>27023.963090909092</v>
      </c>
      <c r="D34" s="4"/>
      <c r="E34" s="4">
        <f t="shared" si="0"/>
        <v>27023.963090909092</v>
      </c>
      <c r="F34" s="4">
        <v>15598.298363636362</v>
      </c>
      <c r="G34" s="4">
        <v>5957.5327373737373</v>
      </c>
      <c r="H34" s="4">
        <v>0</v>
      </c>
      <c r="I34" s="4">
        <v>854.57750505050501</v>
      </c>
      <c r="J34" s="4">
        <v>0</v>
      </c>
      <c r="K34" s="4">
        <v>0</v>
      </c>
      <c r="L34" s="4">
        <v>854.57750505050501</v>
      </c>
      <c r="M34" s="4">
        <v>12380.190303030302</v>
      </c>
      <c r="N34" s="4">
        <v>8326.9049090909084</v>
      </c>
      <c r="O34" s="13">
        <v>20707.09521212121</v>
      </c>
      <c r="P34" s="13">
        <f t="shared" si="1"/>
        <v>70141.466909090901</v>
      </c>
    </row>
    <row r="35" spans="2:16">
      <c r="B35" s="25" t="s">
        <v>26</v>
      </c>
      <c r="C35" s="16">
        <v>8568.0769999999993</v>
      </c>
      <c r="D35" s="16"/>
      <c r="E35" s="16">
        <f t="shared" si="0"/>
        <v>8568.0769999999993</v>
      </c>
      <c r="F35" s="16">
        <v>8052.3740000000007</v>
      </c>
      <c r="G35" s="16">
        <v>24636.494828282826</v>
      </c>
      <c r="H35" s="16">
        <v>8013.5559999999996</v>
      </c>
      <c r="I35" s="16">
        <v>1901.260121212121</v>
      </c>
      <c r="J35" s="16">
        <v>12.019868686868685</v>
      </c>
      <c r="K35" s="16">
        <v>3.7920707070707071</v>
      </c>
      <c r="L35" s="16">
        <v>1917.0720606060604</v>
      </c>
      <c r="M35" s="16">
        <v>23368.936484848484</v>
      </c>
      <c r="N35" s="16">
        <v>7893.6609393939398</v>
      </c>
      <c r="O35" s="15">
        <v>31262.597424242424</v>
      </c>
      <c r="P35" s="15">
        <f t="shared" si="1"/>
        <v>82450.171313131315</v>
      </c>
    </row>
    <row r="36" spans="2:16">
      <c r="B36" s="25" t="s">
        <v>25</v>
      </c>
      <c r="C36" s="4">
        <v>1305.3041818181819</v>
      </c>
      <c r="D36" s="4"/>
      <c r="E36" s="4">
        <f t="shared" si="0"/>
        <v>1305.3041818181819</v>
      </c>
      <c r="F36" s="4">
        <v>3284.5841818181821</v>
      </c>
      <c r="G36" s="4">
        <v>3079.63</v>
      </c>
      <c r="H36" s="4">
        <v>0</v>
      </c>
      <c r="I36" s="4">
        <v>1124.4033838383839</v>
      </c>
      <c r="J36" s="4">
        <v>0</v>
      </c>
      <c r="K36" s="4">
        <v>138.54951515151518</v>
      </c>
      <c r="L36" s="4">
        <v>1262.952898989899</v>
      </c>
      <c r="M36" s="4">
        <v>14932.85284848485</v>
      </c>
      <c r="N36" s="4">
        <v>355.8116060606061</v>
      </c>
      <c r="O36" s="13">
        <v>15288.664454545455</v>
      </c>
      <c r="P36" s="13">
        <f t="shared" si="1"/>
        <v>24221.135717171721</v>
      </c>
    </row>
    <row r="37" spans="2:16">
      <c r="B37" s="25" t="s">
        <v>24</v>
      </c>
      <c r="C37" s="16">
        <v>35052.917454545452</v>
      </c>
      <c r="D37" s="16">
        <v>7763.9427146190837</v>
      </c>
      <c r="E37" s="16">
        <f t="shared" si="0"/>
        <v>42816.860169164538</v>
      </c>
      <c r="F37" s="16">
        <v>4622.101090909091</v>
      </c>
      <c r="G37" s="16">
        <v>15961.168444444445</v>
      </c>
      <c r="H37" s="16">
        <v>12274.693454545455</v>
      </c>
      <c r="I37" s="16">
        <v>339.31785858585857</v>
      </c>
      <c r="J37" s="16">
        <v>189.49358585858587</v>
      </c>
      <c r="K37" s="16">
        <v>0</v>
      </c>
      <c r="L37" s="16">
        <v>528.81144444444453</v>
      </c>
      <c r="M37" s="16">
        <v>21872.601454545456</v>
      </c>
      <c r="N37" s="16">
        <v>86177.697404040417</v>
      </c>
      <c r="O37" s="15">
        <v>108050.29885858587</v>
      </c>
      <c r="P37" s="15">
        <f t="shared" si="1"/>
        <v>184253.93346209382</v>
      </c>
    </row>
    <row r="38" spans="2:16">
      <c r="B38" s="25" t="s">
        <v>23</v>
      </c>
      <c r="C38" s="4">
        <v>536.91090909090906</v>
      </c>
      <c r="D38" s="4"/>
      <c r="E38" s="4">
        <f t="shared" si="0"/>
        <v>536.91090909090906</v>
      </c>
      <c r="F38" s="4">
        <v>1753.3220909090908</v>
      </c>
      <c r="G38" s="4">
        <v>3062.4651313131312</v>
      </c>
      <c r="H38" s="4">
        <v>9270.8269191919189</v>
      </c>
      <c r="I38" s="4">
        <v>0</v>
      </c>
      <c r="J38" s="4">
        <v>0</v>
      </c>
      <c r="K38" s="4">
        <v>169.41200000000001</v>
      </c>
      <c r="L38" s="4">
        <v>169.41200000000001</v>
      </c>
      <c r="M38" s="4">
        <v>8103.8387878787871</v>
      </c>
      <c r="N38" s="4">
        <v>0</v>
      </c>
      <c r="O38" s="13">
        <v>8103.8387878787871</v>
      </c>
      <c r="P38" s="13">
        <f t="shared" si="1"/>
        <v>22896.775838383837</v>
      </c>
    </row>
    <row r="39" spans="2:16" ht="15.75" thickBot="1">
      <c r="B39" s="25" t="s">
        <v>22</v>
      </c>
      <c r="C39" s="16">
        <v>3812.5370909090907</v>
      </c>
      <c r="D39" s="16"/>
      <c r="E39" s="16">
        <f t="shared" si="0"/>
        <v>3812.5370909090907</v>
      </c>
      <c r="F39" s="16">
        <v>4053.855</v>
      </c>
      <c r="G39" s="16">
        <v>9772.6520101010119</v>
      </c>
      <c r="H39" s="16">
        <v>9060.6236969696965</v>
      </c>
      <c r="I39" s="16">
        <v>668.35688888888888</v>
      </c>
      <c r="J39" s="16">
        <v>0</v>
      </c>
      <c r="K39" s="16">
        <v>0</v>
      </c>
      <c r="L39" s="16">
        <v>668.35688888888888</v>
      </c>
      <c r="M39" s="16">
        <v>9971.6790303030321</v>
      </c>
      <c r="N39" s="16">
        <v>0</v>
      </c>
      <c r="O39" s="15">
        <v>9971.6790303030321</v>
      </c>
      <c r="P39" s="15">
        <f t="shared" si="1"/>
        <v>37339.703717171717</v>
      </c>
    </row>
    <row r="40" spans="2:16" s="115" customFormat="1" ht="15.75" thickBot="1">
      <c r="B40" s="59" t="s">
        <v>300</v>
      </c>
      <c r="C40" s="55">
        <f>SUM(C6:C39)</f>
        <v>1270403.9295454544</v>
      </c>
      <c r="D40" s="36">
        <f t="shared" ref="D40:E40" si="2">SUM(D6:D39)</f>
        <v>333206.67856718029</v>
      </c>
      <c r="E40" s="36">
        <f t="shared" si="2"/>
        <v>1603610.6081126346</v>
      </c>
      <c r="F40" s="36">
        <f t="shared" ref="F40:O40" si="3">SUM(F6:F39)</f>
        <v>606547.37609090889</v>
      </c>
      <c r="G40" s="36">
        <f t="shared" si="3"/>
        <v>649070.2372828282</v>
      </c>
      <c r="H40" s="36">
        <f t="shared" si="3"/>
        <v>215351.82431313134</v>
      </c>
      <c r="I40" s="36">
        <f t="shared" si="3"/>
        <v>193210.27127272729</v>
      </c>
      <c r="J40" s="36">
        <f t="shared" si="3"/>
        <v>7922.6827272727278</v>
      </c>
      <c r="K40" s="36">
        <f t="shared" si="3"/>
        <v>5229.758282828283</v>
      </c>
      <c r="L40" s="36">
        <f t="shared" si="3"/>
        <v>206362.71228282832</v>
      </c>
      <c r="M40" s="36">
        <f t="shared" si="3"/>
        <v>382994.39369696972</v>
      </c>
      <c r="N40" s="36">
        <f t="shared" si="3"/>
        <v>381977.29711111111</v>
      </c>
      <c r="O40" s="37">
        <f t="shared" si="3"/>
        <v>764971.69080808095</v>
      </c>
      <c r="P40" s="37">
        <f t="shared" ref="P40" si="4">SUM(P6:P39)</f>
        <v>4045914.4488904122</v>
      </c>
    </row>
    <row r="41" spans="2:16" s="115" customFormat="1" ht="15.75" thickBot="1">
      <c r="B41" s="59" t="s">
        <v>61</v>
      </c>
      <c r="C41" s="193">
        <f>C30+C19</f>
        <v>242591.15272727271</v>
      </c>
      <c r="D41" s="191">
        <f t="shared" ref="D41:P41" si="5">D30+D19</f>
        <v>113454.23345823004</v>
      </c>
      <c r="E41" s="191">
        <f t="shared" si="5"/>
        <v>356045.38618550275</v>
      </c>
      <c r="F41" s="191">
        <f t="shared" si="5"/>
        <v>31788.695818181823</v>
      </c>
      <c r="G41" s="191">
        <f t="shared" si="5"/>
        <v>42022.53268686869</v>
      </c>
      <c r="H41" s="191">
        <f t="shared" si="5"/>
        <v>23937.220292929291</v>
      </c>
      <c r="I41" s="191">
        <f t="shared" si="5"/>
        <v>20069.501262626265</v>
      </c>
      <c r="J41" s="191">
        <f t="shared" si="5"/>
        <v>0</v>
      </c>
      <c r="K41" s="191">
        <f t="shared" si="5"/>
        <v>0</v>
      </c>
      <c r="L41" s="191">
        <f t="shared" si="5"/>
        <v>20069.501262626265</v>
      </c>
      <c r="M41" s="191">
        <f t="shared" si="5"/>
        <v>3098.0899393939394</v>
      </c>
      <c r="N41" s="191">
        <f t="shared" si="5"/>
        <v>8679.8138282828277</v>
      </c>
      <c r="O41" s="192">
        <f t="shared" si="5"/>
        <v>11777.903767676769</v>
      </c>
      <c r="P41" s="192">
        <f t="shared" si="5"/>
        <v>485641.24001378554</v>
      </c>
    </row>
    <row r="42" spans="2:16" s="115" customFormat="1">
      <c r="B42" s="197" t="s">
        <v>107</v>
      </c>
      <c r="C42" s="198"/>
      <c r="D42" s="198"/>
      <c r="E42" s="198"/>
      <c r="F42" s="198">
        <v>38506.132545454544</v>
      </c>
      <c r="G42" s="198"/>
      <c r="H42" s="198"/>
      <c r="I42" s="198"/>
      <c r="J42" s="198"/>
      <c r="K42" s="198"/>
      <c r="L42" s="198"/>
      <c r="M42" s="198"/>
      <c r="N42" s="198"/>
      <c r="O42" s="198"/>
      <c r="P42" s="200">
        <f t="shared" ref="P42:P47" si="6">SUM(E42:K42)+SUM(M42:N42)</f>
        <v>38506.132545454544</v>
      </c>
    </row>
    <row r="43" spans="2:16" s="115" customFormat="1">
      <c r="B43" s="25" t="s">
        <v>124</v>
      </c>
      <c r="C43" s="4"/>
      <c r="D43" s="4"/>
      <c r="E43" s="4"/>
      <c r="F43" s="4">
        <v>18584.973999999998</v>
      </c>
      <c r="G43" s="4"/>
      <c r="H43" s="4"/>
      <c r="I43" s="4"/>
      <c r="J43" s="4"/>
      <c r="K43" s="4"/>
      <c r="L43" s="4"/>
      <c r="M43" s="4"/>
      <c r="N43" s="4"/>
      <c r="O43" s="4"/>
      <c r="P43" s="201">
        <f t="shared" si="6"/>
        <v>18584.973999999998</v>
      </c>
    </row>
    <row r="44" spans="2:16" s="115" customFormat="1">
      <c r="B44" s="25" t="s">
        <v>126</v>
      </c>
      <c r="C44" s="16"/>
      <c r="D44" s="16"/>
      <c r="E44" s="16"/>
      <c r="F44" s="16">
        <v>20023.466909090905</v>
      </c>
      <c r="G44" s="16"/>
      <c r="H44" s="16"/>
      <c r="I44" s="16"/>
      <c r="J44" s="16"/>
      <c r="K44" s="16"/>
      <c r="L44" s="16"/>
      <c r="M44" s="16"/>
      <c r="N44" s="16"/>
      <c r="O44" s="16"/>
      <c r="P44" s="202">
        <f t="shared" si="6"/>
        <v>20023.466909090905</v>
      </c>
    </row>
    <row r="45" spans="2:16" s="115" customFormat="1">
      <c r="B45" s="25" t="s">
        <v>180</v>
      </c>
      <c r="C45" s="4"/>
      <c r="D45" s="4"/>
      <c r="E45" s="4"/>
      <c r="F45" s="4">
        <v>2160.7760909090907</v>
      </c>
      <c r="G45" s="4"/>
      <c r="H45" s="4"/>
      <c r="I45" s="4"/>
      <c r="J45" s="4"/>
      <c r="K45" s="4"/>
      <c r="L45" s="4"/>
      <c r="M45" s="4"/>
      <c r="N45" s="4"/>
      <c r="O45" s="4"/>
      <c r="P45" s="201">
        <f t="shared" si="6"/>
        <v>2160.7760909090907</v>
      </c>
    </row>
    <row r="46" spans="2:16" s="115" customFormat="1" ht="15.75" thickBot="1">
      <c r="B46" s="25" t="s">
        <v>146</v>
      </c>
      <c r="C46" s="16"/>
      <c r="D46" s="16"/>
      <c r="E46" s="16"/>
      <c r="F46" s="16">
        <v>6482.3109090909093</v>
      </c>
      <c r="G46" s="16"/>
      <c r="H46" s="16"/>
      <c r="I46" s="16"/>
      <c r="J46" s="16"/>
      <c r="K46" s="16"/>
      <c r="L46" s="16"/>
      <c r="M46" s="16"/>
      <c r="N46" s="16"/>
      <c r="O46" s="16"/>
      <c r="P46" s="202">
        <f t="shared" si="6"/>
        <v>6482.3109090909093</v>
      </c>
    </row>
    <row r="47" spans="2:16" s="115" customFormat="1" ht="15.75" thickBot="1">
      <c r="B47" s="59" t="s">
        <v>133</v>
      </c>
      <c r="C47" s="55"/>
      <c r="D47" s="36"/>
      <c r="E47" s="36"/>
      <c r="F47" s="36">
        <f>SUM(F42:F46)</f>
        <v>85757.660454545447</v>
      </c>
      <c r="G47" s="36"/>
      <c r="H47" s="36"/>
      <c r="I47" s="36"/>
      <c r="J47" s="36"/>
      <c r="K47" s="36"/>
      <c r="L47" s="36"/>
      <c r="M47" s="36"/>
      <c r="N47" s="36"/>
      <c r="O47" s="36"/>
      <c r="P47" s="203">
        <f t="shared" si="6"/>
        <v>85757.660454545447</v>
      </c>
    </row>
    <row r="49" spans="2:16" ht="15.75" thickBot="1">
      <c r="B49" s="60" t="s">
        <v>137</v>
      </c>
      <c r="C49" s="33">
        <v>332500.49536363635</v>
      </c>
      <c r="D49" s="33"/>
      <c r="E49" s="33"/>
      <c r="F49" s="33"/>
      <c r="G49" s="33"/>
      <c r="H49" s="33"/>
      <c r="I49" s="33"/>
      <c r="J49" s="33"/>
      <c r="K49" s="33"/>
      <c r="L49" s="33"/>
      <c r="M49" s="33"/>
      <c r="N49" s="33"/>
      <c r="O49" s="33"/>
      <c r="P49" s="33"/>
    </row>
    <row r="50" spans="2:16">
      <c r="B50" s="61" t="s">
        <v>179</v>
      </c>
      <c r="C50" s="62">
        <f>SUM(C49)</f>
        <v>332500.49536363635</v>
      </c>
      <c r="D50" s="63"/>
      <c r="E50" s="63"/>
      <c r="F50" s="63"/>
      <c r="G50" s="63"/>
      <c r="H50" s="63"/>
      <c r="I50" s="63"/>
      <c r="J50" s="63"/>
      <c r="K50" s="63"/>
      <c r="L50" s="63"/>
      <c r="M50" s="63"/>
      <c r="N50" s="63"/>
      <c r="O50" s="63"/>
      <c r="P50" s="63"/>
    </row>
  </sheetData>
  <mergeCells count="2">
    <mergeCell ref="C2:P2"/>
    <mergeCell ref="C3:P3"/>
  </mergeCells>
  <hyperlinks>
    <hyperlink ref="R1" location="ReadMe!A1" display="go back to ReadMe"/>
  </hyperlinks>
  <printOptions horizontalCentered="1"/>
  <pageMargins left="0.23622047244094491" right="0.23622047244094491" top="0.74803149606299213" bottom="0.74803149606299213" header="0.31496062992125984" footer="0.31496062992125984"/>
  <pageSetup paperSize="9" scale="88" orientation="portrait" r:id="rId1"/>
  <headerFooter>
    <oddHeader>&amp;C&amp;A</oddHeader>
    <oddFooter>&amp;C&amp;Z&amp;F</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0"/>
  <sheetViews>
    <sheetView workbookViewId="0">
      <selection activeCell="F36" sqref="F36"/>
    </sheetView>
  </sheetViews>
  <sheetFormatPr baseColWidth="10" defaultColWidth="9.140625" defaultRowHeight="15"/>
  <cols>
    <col min="1" max="1" width="2.7109375" customWidth="1"/>
    <col min="2" max="2" width="9.7109375" style="1" bestFit="1" customWidth="1"/>
    <col min="4" max="5" width="9.140625" style="109"/>
    <col min="8" max="8" width="9.140625" customWidth="1"/>
    <col min="11" max="11" width="9.140625" customWidth="1"/>
  </cols>
  <sheetData>
    <row r="1" spans="1:18" ht="19.5" thickBot="1">
      <c r="A1" s="120" t="s">
        <v>302</v>
      </c>
      <c r="G1" s="118" t="s">
        <v>79</v>
      </c>
      <c r="R1" s="142" t="s">
        <v>370</v>
      </c>
    </row>
    <row r="2" spans="1:18" s="2" customFormat="1" ht="15.75" customHeight="1" thickBot="1">
      <c r="B2" s="30" t="s">
        <v>59</v>
      </c>
      <c r="C2" s="205">
        <v>2040</v>
      </c>
      <c r="D2" s="206"/>
      <c r="E2" s="206"/>
      <c r="F2" s="206"/>
      <c r="G2" s="206"/>
      <c r="H2" s="206"/>
      <c r="I2" s="206"/>
      <c r="J2" s="206"/>
      <c r="K2" s="206"/>
      <c r="L2" s="206"/>
      <c r="M2" s="206"/>
      <c r="N2" s="206"/>
      <c r="O2" s="206"/>
      <c r="P2" s="207"/>
    </row>
    <row r="3" spans="1:18" s="2" customFormat="1" ht="15.75" customHeight="1" thickBot="1">
      <c r="B3" s="58" t="s">
        <v>60</v>
      </c>
      <c r="C3" s="205" t="s">
        <v>7</v>
      </c>
      <c r="D3" s="206"/>
      <c r="E3" s="206"/>
      <c r="F3" s="206"/>
      <c r="G3" s="206"/>
      <c r="H3" s="206"/>
      <c r="I3" s="206"/>
      <c r="J3" s="206"/>
      <c r="K3" s="206"/>
      <c r="L3" s="206"/>
      <c r="M3" s="206"/>
      <c r="N3" s="206"/>
      <c r="O3" s="206"/>
      <c r="P3" s="207"/>
    </row>
    <row r="4" spans="1:18" ht="23.25" thickBot="1">
      <c r="B4" s="23" t="s">
        <v>149</v>
      </c>
      <c r="C4" s="67" t="s">
        <v>14</v>
      </c>
      <c r="D4" s="67" t="s">
        <v>298</v>
      </c>
      <c r="E4" s="67" t="s">
        <v>297</v>
      </c>
      <c r="F4" s="64" t="s">
        <v>15</v>
      </c>
      <c r="G4" s="64" t="s">
        <v>17</v>
      </c>
      <c r="H4" s="64" t="s">
        <v>16</v>
      </c>
      <c r="I4" s="64" t="s">
        <v>151</v>
      </c>
      <c r="J4" s="64" t="s">
        <v>186</v>
      </c>
      <c r="K4" s="64" t="s">
        <v>153</v>
      </c>
      <c r="L4" s="64" t="s">
        <v>158</v>
      </c>
      <c r="M4" s="64" t="s">
        <v>176</v>
      </c>
      <c r="N4" s="64" t="s">
        <v>177</v>
      </c>
      <c r="O4" s="48" t="s">
        <v>187</v>
      </c>
      <c r="P4" s="48" t="s">
        <v>185</v>
      </c>
    </row>
    <row r="5" spans="1:18" ht="15.75" thickBot="1">
      <c r="B5" s="24" t="s">
        <v>57</v>
      </c>
      <c r="C5" s="18" t="s">
        <v>6</v>
      </c>
      <c r="D5" s="18" t="s">
        <v>6</v>
      </c>
      <c r="E5" s="18" t="s">
        <v>6</v>
      </c>
      <c r="F5" s="18" t="s">
        <v>6</v>
      </c>
      <c r="G5" s="18" t="s">
        <v>6</v>
      </c>
      <c r="H5" s="18" t="s">
        <v>6</v>
      </c>
      <c r="I5" s="18" t="s">
        <v>6</v>
      </c>
      <c r="J5" s="18" t="s">
        <v>6</v>
      </c>
      <c r="K5" s="18" t="s">
        <v>6</v>
      </c>
      <c r="L5" s="18" t="s">
        <v>6</v>
      </c>
      <c r="M5" s="18" t="s">
        <v>6</v>
      </c>
      <c r="N5" s="18" t="s">
        <v>6</v>
      </c>
      <c r="O5" s="17" t="s">
        <v>6</v>
      </c>
      <c r="P5" s="17" t="s">
        <v>6</v>
      </c>
    </row>
    <row r="6" spans="1:18">
      <c r="B6" s="25" t="s">
        <v>56</v>
      </c>
      <c r="C6" s="4">
        <v>438.79427272727276</v>
      </c>
      <c r="D6" s="4"/>
      <c r="E6" s="4">
        <f>C6+D6</f>
        <v>438.79427272727276</v>
      </c>
      <c r="F6" s="4">
        <v>1069.6246363636365</v>
      </c>
      <c r="G6" s="4">
        <v>0</v>
      </c>
      <c r="H6" s="4">
        <v>0</v>
      </c>
      <c r="I6" s="4">
        <v>4912.8623636363645</v>
      </c>
      <c r="J6" s="4">
        <v>0</v>
      </c>
      <c r="K6" s="4">
        <v>0</v>
      </c>
      <c r="L6" s="4">
        <v>4912.8623636363645</v>
      </c>
      <c r="M6" s="4">
        <v>2017.1299393939394</v>
      </c>
      <c r="N6" s="4">
        <v>2888.6606060606064</v>
      </c>
      <c r="O6" s="13">
        <v>4905.7905454545462</v>
      </c>
      <c r="P6" s="13">
        <f>SUM(E6:K6)+SUM(M6:N6)</f>
        <v>11327.071818181819</v>
      </c>
    </row>
    <row r="7" spans="1:18">
      <c r="B7" s="25" t="s">
        <v>54</v>
      </c>
      <c r="C7" s="16">
        <v>10032.951999999997</v>
      </c>
      <c r="D7" s="16"/>
      <c r="E7" s="16">
        <f t="shared" ref="E7:E39" si="0">C7+D7</f>
        <v>10032.951999999997</v>
      </c>
      <c r="F7" s="16">
        <v>5296.2388181818178</v>
      </c>
      <c r="G7" s="16">
        <v>7077.9596868686867</v>
      </c>
      <c r="H7" s="16">
        <v>0</v>
      </c>
      <c r="I7" s="16">
        <v>11914.70601010101</v>
      </c>
      <c r="J7" s="16">
        <v>88.49851515151515</v>
      </c>
      <c r="K7" s="16">
        <v>0</v>
      </c>
      <c r="L7" s="16">
        <v>12003.204525252526</v>
      </c>
      <c r="M7" s="16">
        <v>31025.477575757577</v>
      </c>
      <c r="N7" s="16">
        <v>8209.5310909090913</v>
      </c>
      <c r="O7" s="15">
        <v>39235.008666666668</v>
      </c>
      <c r="P7" s="15">
        <f t="shared" ref="P7:P39" si="1">SUM(E7:K7)+SUM(M7:N7)</f>
        <v>73645.363696969696</v>
      </c>
    </row>
    <row r="8" spans="1:18">
      <c r="B8" s="25" t="s">
        <v>53</v>
      </c>
      <c r="C8" s="4">
        <v>924.39609090909084</v>
      </c>
      <c r="D8" s="4"/>
      <c r="E8" s="4">
        <f t="shared" si="0"/>
        <v>924.39609090909084</v>
      </c>
      <c r="F8" s="4">
        <v>1177.2347272727272</v>
      </c>
      <c r="G8" s="4">
        <v>0</v>
      </c>
      <c r="H8" s="4">
        <v>0</v>
      </c>
      <c r="I8" s="4">
        <v>1508.6547373737374</v>
      </c>
      <c r="J8" s="4">
        <v>0</v>
      </c>
      <c r="K8" s="4">
        <v>5670.1151616161615</v>
      </c>
      <c r="L8" s="4">
        <v>7178.769898989899</v>
      </c>
      <c r="M8" s="4">
        <v>3912.3876363636364</v>
      </c>
      <c r="N8" s="4">
        <v>2485.8450202020204</v>
      </c>
      <c r="O8" s="13">
        <v>6398.2326565656567</v>
      </c>
      <c r="P8" s="13">
        <f t="shared" si="1"/>
        <v>15678.633373737373</v>
      </c>
    </row>
    <row r="9" spans="1:18">
      <c r="B9" s="25" t="s">
        <v>52</v>
      </c>
      <c r="C9" s="16">
        <v>11238.126545454545</v>
      </c>
      <c r="D9" s="16">
        <v>6633.9204883333341</v>
      </c>
      <c r="E9" s="16">
        <f t="shared" si="0"/>
        <v>17872.04703378788</v>
      </c>
      <c r="F9" s="16">
        <v>4746.5236363636368</v>
      </c>
      <c r="G9" s="16">
        <v>4419.3718585858587</v>
      </c>
      <c r="H9" s="16">
        <v>0</v>
      </c>
      <c r="I9" s="16">
        <v>60566.882909090913</v>
      </c>
      <c r="J9" s="16">
        <v>0</v>
      </c>
      <c r="K9" s="16">
        <v>0</v>
      </c>
      <c r="L9" s="16">
        <v>60566.882909090913</v>
      </c>
      <c r="M9" s="16">
        <v>1456.6664242424242</v>
      </c>
      <c r="N9" s="16">
        <v>0</v>
      </c>
      <c r="O9" s="15">
        <v>1456.6664242424242</v>
      </c>
      <c r="P9" s="15">
        <f t="shared" si="1"/>
        <v>89061.491862070718</v>
      </c>
    </row>
    <row r="10" spans="1:18">
      <c r="B10" s="25" t="s">
        <v>51</v>
      </c>
      <c r="C10" s="4">
        <v>2555.5684545454546</v>
      </c>
      <c r="D10" s="4"/>
      <c r="E10" s="4">
        <f t="shared" si="0"/>
        <v>2555.5684545454546</v>
      </c>
      <c r="F10" s="4">
        <v>3258.6466363636364</v>
      </c>
      <c r="G10" s="4">
        <v>3536.0515454545452</v>
      </c>
      <c r="H10" s="4">
        <v>11402.40382828283</v>
      </c>
      <c r="I10" s="4">
        <v>6380.7375555555564</v>
      </c>
      <c r="J10" s="4">
        <v>0</v>
      </c>
      <c r="K10" s="4">
        <v>5711.9951111111113</v>
      </c>
      <c r="L10" s="4">
        <v>12092.732666666669</v>
      </c>
      <c r="M10" s="4">
        <v>1594.9347878787878</v>
      </c>
      <c r="N10" s="4">
        <v>2476.0412626262628</v>
      </c>
      <c r="O10" s="13">
        <v>4070.9760505050504</v>
      </c>
      <c r="P10" s="13">
        <f t="shared" si="1"/>
        <v>36916.379181818178</v>
      </c>
    </row>
    <row r="11" spans="1:18">
      <c r="B11" s="25" t="s">
        <v>50</v>
      </c>
      <c r="C11" s="16">
        <v>648.57518181818182</v>
      </c>
      <c r="D11" s="16"/>
      <c r="E11" s="16">
        <f t="shared" si="0"/>
        <v>648.57518181818182</v>
      </c>
      <c r="F11" s="16">
        <v>7213.0164545454554</v>
      </c>
      <c r="G11" s="16">
        <v>2002.3533232323232</v>
      </c>
      <c r="H11" s="16">
        <v>0</v>
      </c>
      <c r="I11" s="16">
        <v>11543.084969696971</v>
      </c>
      <c r="J11" s="16">
        <v>0</v>
      </c>
      <c r="K11" s="16">
        <v>0</v>
      </c>
      <c r="L11" s="16">
        <v>11543.084969696971</v>
      </c>
      <c r="M11" s="16">
        <v>18803.315393939396</v>
      </c>
      <c r="N11" s="16">
        <v>20616.992909090906</v>
      </c>
      <c r="O11" s="15">
        <v>39420.308303030295</v>
      </c>
      <c r="P11" s="15">
        <f t="shared" si="1"/>
        <v>60827.338232323236</v>
      </c>
    </row>
    <row r="12" spans="1:18">
      <c r="B12" s="25" t="s">
        <v>49</v>
      </c>
      <c r="C12" s="4">
        <v>7021.4963636363636</v>
      </c>
      <c r="D12" s="4"/>
      <c r="E12" s="4">
        <f t="shared" si="0"/>
        <v>7021.4963636363636</v>
      </c>
      <c r="F12" s="4">
        <v>3949.8489090909088</v>
      </c>
      <c r="G12" s="4">
        <v>7055.9329898989899</v>
      </c>
      <c r="H12" s="4">
        <v>45109.552040404044</v>
      </c>
      <c r="I12" s="4">
        <v>5939.7498383838383</v>
      </c>
      <c r="J12" s="4">
        <v>0</v>
      </c>
      <c r="K12" s="4">
        <v>118.24413131313131</v>
      </c>
      <c r="L12" s="4">
        <v>6057.9939696969695</v>
      </c>
      <c r="M12" s="4">
        <v>1614.9830303030303</v>
      </c>
      <c r="N12" s="4">
        <v>1010.0274545454545</v>
      </c>
      <c r="O12" s="13">
        <v>2625.0104848484848</v>
      </c>
      <c r="P12" s="13">
        <f t="shared" si="1"/>
        <v>71819.834757575765</v>
      </c>
    </row>
    <row r="13" spans="1:18">
      <c r="B13" s="25" t="s">
        <v>48</v>
      </c>
      <c r="C13" s="16">
        <v>140582.74336363637</v>
      </c>
      <c r="D13" s="16">
        <v>56306.008660704487</v>
      </c>
      <c r="E13" s="16">
        <f t="shared" si="0"/>
        <v>196888.75202434085</v>
      </c>
      <c r="F13" s="16">
        <v>54549.215272727262</v>
      </c>
      <c r="G13" s="16">
        <v>46934.537060606061</v>
      </c>
      <c r="H13" s="16">
        <v>0</v>
      </c>
      <c r="I13" s="16">
        <v>142394.78118181819</v>
      </c>
      <c r="J13" s="16">
        <v>29799.474565656565</v>
      </c>
      <c r="K13" s="16">
        <v>17241.442989898991</v>
      </c>
      <c r="L13" s="16">
        <v>189435.69873737375</v>
      </c>
      <c r="M13" s="16">
        <v>22304.622060606063</v>
      </c>
      <c r="N13" s="16">
        <v>0</v>
      </c>
      <c r="O13" s="15">
        <v>22304.622060606063</v>
      </c>
      <c r="P13" s="15">
        <f t="shared" si="1"/>
        <v>510112.82515565405</v>
      </c>
    </row>
    <row r="14" spans="1:18">
      <c r="B14" s="25" t="s">
        <v>47</v>
      </c>
      <c r="C14" s="4">
        <v>21175.455545454548</v>
      </c>
      <c r="D14" s="4">
        <v>45889.44478074876</v>
      </c>
      <c r="E14" s="4">
        <f t="shared" si="0"/>
        <v>67064.900326203307</v>
      </c>
      <c r="F14" s="4">
        <v>1239.1677272727272</v>
      </c>
      <c r="G14" s="4">
        <v>6315.5484949494949</v>
      </c>
      <c r="H14" s="4">
        <v>0</v>
      </c>
      <c r="I14" s="4">
        <v>5275.0299191919194</v>
      </c>
      <c r="J14" s="4">
        <v>204.65695959595956</v>
      </c>
      <c r="K14" s="4">
        <v>0</v>
      </c>
      <c r="L14" s="4">
        <v>5479.6868787878793</v>
      </c>
      <c r="M14" s="4">
        <v>35.340606060606056</v>
      </c>
      <c r="N14" s="4">
        <v>0</v>
      </c>
      <c r="O14" s="13">
        <v>35.340606060606056</v>
      </c>
      <c r="P14" s="13">
        <f t="shared" si="1"/>
        <v>80134.644033274017</v>
      </c>
    </row>
    <row r="15" spans="1:18">
      <c r="B15" s="25" t="s">
        <v>46</v>
      </c>
      <c r="C15" s="16">
        <v>6425.4330909090904</v>
      </c>
      <c r="D15" s="16"/>
      <c r="E15" s="16">
        <f t="shared" si="0"/>
        <v>6425.4330909090904</v>
      </c>
      <c r="F15" s="16">
        <v>283.32481818181816</v>
      </c>
      <c r="G15" s="16">
        <v>3479.8489292929289</v>
      </c>
      <c r="H15" s="16">
        <v>0</v>
      </c>
      <c r="I15" s="16">
        <v>1793.6158080808079</v>
      </c>
      <c r="J15" s="16">
        <v>0</v>
      </c>
      <c r="K15" s="16">
        <v>0</v>
      </c>
      <c r="L15" s="16">
        <v>1793.6158080808079</v>
      </c>
      <c r="M15" s="16">
        <v>34.74521212121212</v>
      </c>
      <c r="N15" s="16">
        <v>0</v>
      </c>
      <c r="O15" s="15">
        <v>34.74521212121212</v>
      </c>
      <c r="P15" s="15">
        <f t="shared" si="1"/>
        <v>12016.967858585856</v>
      </c>
    </row>
    <row r="16" spans="1:18">
      <c r="B16" s="25" t="s">
        <v>45</v>
      </c>
      <c r="C16" s="4">
        <v>90873.475999999995</v>
      </c>
      <c r="D16" s="4"/>
      <c r="E16" s="4">
        <f t="shared" si="0"/>
        <v>90873.475999999995</v>
      </c>
      <c r="F16" s="4">
        <v>68326.871545454545</v>
      </c>
      <c r="G16" s="4">
        <v>22897.731858585859</v>
      </c>
      <c r="H16" s="4">
        <v>56630.117828282826</v>
      </c>
      <c r="I16" s="4">
        <v>97712.881050505035</v>
      </c>
      <c r="J16" s="4">
        <v>5849.967121212122</v>
      </c>
      <c r="K16" s="4">
        <v>0</v>
      </c>
      <c r="L16" s="4">
        <v>103562.84817171717</v>
      </c>
      <c r="M16" s="4">
        <v>19897.365090909094</v>
      </c>
      <c r="N16" s="4">
        <v>13791.187676767677</v>
      </c>
      <c r="O16" s="13">
        <v>33688.552767676774</v>
      </c>
      <c r="P16" s="13">
        <f t="shared" si="1"/>
        <v>375979.59817171714</v>
      </c>
    </row>
    <row r="17" spans="2:16">
      <c r="B17" s="25" t="s">
        <v>44</v>
      </c>
      <c r="C17" s="16">
        <v>15979.864</v>
      </c>
      <c r="D17" s="16"/>
      <c r="E17" s="16">
        <f t="shared" si="0"/>
        <v>15979.864</v>
      </c>
      <c r="F17" s="16">
        <v>344.00463636363634</v>
      </c>
      <c r="G17" s="16">
        <v>19590.8532020202</v>
      </c>
      <c r="H17" s="16">
        <v>33937.187515151512</v>
      </c>
      <c r="I17" s="16">
        <v>6583.0948080808084</v>
      </c>
      <c r="J17" s="16">
        <v>4978.9131717171713</v>
      </c>
      <c r="K17" s="16">
        <v>0</v>
      </c>
      <c r="L17" s="16">
        <v>11562.00797979798</v>
      </c>
      <c r="M17" s="16">
        <v>5139.8775757575759</v>
      </c>
      <c r="N17" s="16">
        <v>4614.7681515151526</v>
      </c>
      <c r="O17" s="15">
        <v>9754.6457272727293</v>
      </c>
      <c r="P17" s="15">
        <f t="shared" si="1"/>
        <v>91168.563060606044</v>
      </c>
    </row>
    <row r="18" spans="2:16">
      <c r="B18" s="25" t="s">
        <v>42</v>
      </c>
      <c r="C18" s="4">
        <v>89061.504363636355</v>
      </c>
      <c r="D18" s="4"/>
      <c r="E18" s="4">
        <f t="shared" si="0"/>
        <v>89061.504363636355</v>
      </c>
      <c r="F18" s="4">
        <v>33870.78118181818</v>
      </c>
      <c r="G18" s="4">
        <v>30786.097080808082</v>
      </c>
      <c r="H18" s="4">
        <v>371135.28378787881</v>
      </c>
      <c r="I18" s="4">
        <v>34966.000393939401</v>
      </c>
      <c r="J18" s="4">
        <v>4853.1385252525251</v>
      </c>
      <c r="K18" s="4">
        <v>0</v>
      </c>
      <c r="L18" s="4">
        <v>39819.13891919193</v>
      </c>
      <c r="M18" s="4">
        <v>42165.438303030307</v>
      </c>
      <c r="N18" s="4">
        <v>24916.021363636362</v>
      </c>
      <c r="O18" s="13">
        <v>67081.459666666677</v>
      </c>
      <c r="P18" s="13">
        <f t="shared" si="1"/>
        <v>631754.26500000013</v>
      </c>
    </row>
    <row r="19" spans="2:16">
      <c r="B19" s="25" t="s">
        <v>43</v>
      </c>
      <c r="C19" s="16">
        <v>148502.39536363637</v>
      </c>
      <c r="D19" s="16">
        <v>76067.2597746916</v>
      </c>
      <c r="E19" s="16">
        <f t="shared" si="0"/>
        <v>224569.65513832797</v>
      </c>
      <c r="F19" s="16">
        <v>7777.6103636363632</v>
      </c>
      <c r="G19" s="16">
        <v>21109.302282828281</v>
      </c>
      <c r="H19" s="16">
        <v>88723.103363636357</v>
      </c>
      <c r="I19" s="16">
        <v>48951.898949494942</v>
      </c>
      <c r="J19" s="16">
        <v>4530.0264141414136</v>
      </c>
      <c r="K19" s="16">
        <v>0</v>
      </c>
      <c r="L19" s="16">
        <v>53481.925363636357</v>
      </c>
      <c r="M19" s="16">
        <v>1784.4298181818183</v>
      </c>
      <c r="N19" s="16">
        <v>4999.2713939393943</v>
      </c>
      <c r="O19" s="15">
        <v>6783.7012121212128</v>
      </c>
      <c r="P19" s="15">
        <f t="shared" si="1"/>
        <v>402445.29772418656</v>
      </c>
    </row>
    <row r="20" spans="2:16">
      <c r="B20" s="25" t="s">
        <v>41</v>
      </c>
      <c r="C20" s="4">
        <v>27056.989181818179</v>
      </c>
      <c r="D20" s="4"/>
      <c r="E20" s="4">
        <f t="shared" si="0"/>
        <v>27056.989181818179</v>
      </c>
      <c r="F20" s="4">
        <v>12312.260181818181</v>
      </c>
      <c r="G20" s="4">
        <v>5295.829545454546</v>
      </c>
      <c r="H20" s="4">
        <v>0</v>
      </c>
      <c r="I20" s="4">
        <v>14580.546949494948</v>
      </c>
      <c r="J20" s="4">
        <v>0</v>
      </c>
      <c r="K20" s="4">
        <v>24.400464646464641</v>
      </c>
      <c r="L20" s="4">
        <v>14604.947414141412</v>
      </c>
      <c r="M20" s="4">
        <v>990.23151515151517</v>
      </c>
      <c r="N20" s="4">
        <v>4375.1258989898988</v>
      </c>
      <c r="O20" s="13">
        <v>5365.3574141414147</v>
      </c>
      <c r="P20" s="13">
        <f t="shared" si="1"/>
        <v>64635.383737373733</v>
      </c>
    </row>
    <row r="21" spans="2:16">
      <c r="B21" s="25" t="s">
        <v>40</v>
      </c>
      <c r="C21" s="16">
        <v>2127.9217272727274</v>
      </c>
      <c r="D21" s="16"/>
      <c r="E21" s="16">
        <f t="shared" si="0"/>
        <v>2127.9217272727274</v>
      </c>
      <c r="F21" s="16">
        <v>857.92854545454543</v>
      </c>
      <c r="G21" s="16">
        <v>1775.684111111111</v>
      </c>
      <c r="H21" s="16">
        <v>0</v>
      </c>
      <c r="I21" s="16">
        <v>6497.0659595959596</v>
      </c>
      <c r="J21" s="16">
        <v>5275.5425858585859</v>
      </c>
      <c r="K21" s="16">
        <v>0</v>
      </c>
      <c r="L21" s="16">
        <v>11772.608545454546</v>
      </c>
      <c r="M21" s="16">
        <v>1671.3607272727272</v>
      </c>
      <c r="N21" s="16">
        <v>4454.280080808081</v>
      </c>
      <c r="O21" s="15">
        <v>6125.6408080808087</v>
      </c>
      <c r="P21" s="15">
        <f t="shared" si="1"/>
        <v>22659.783737373742</v>
      </c>
    </row>
    <row r="22" spans="2:16">
      <c r="B22" s="25" t="s">
        <v>39</v>
      </c>
      <c r="C22" s="4">
        <v>4729.2870000000003</v>
      </c>
      <c r="D22" s="4"/>
      <c r="E22" s="4">
        <f t="shared" si="0"/>
        <v>4729.2870000000003</v>
      </c>
      <c r="F22" s="4">
        <v>2224.9413636363638</v>
      </c>
      <c r="G22" s="4">
        <v>7035.9301616161611</v>
      </c>
      <c r="H22" s="4">
        <v>22814.367464646461</v>
      </c>
      <c r="I22" s="4">
        <v>12138.547474747475</v>
      </c>
      <c r="J22" s="4">
        <v>0</v>
      </c>
      <c r="K22" s="4">
        <v>0</v>
      </c>
      <c r="L22" s="4">
        <v>12138.547474747475</v>
      </c>
      <c r="M22" s="4">
        <v>204.65260606060608</v>
      </c>
      <c r="N22" s="4">
        <v>0</v>
      </c>
      <c r="O22" s="13">
        <v>204.65260606060608</v>
      </c>
      <c r="P22" s="13">
        <f t="shared" si="1"/>
        <v>49147.726070707067</v>
      </c>
    </row>
    <row r="23" spans="2:16">
      <c r="B23" s="25" t="s">
        <v>38</v>
      </c>
      <c r="C23" s="16">
        <v>27387.657090909095</v>
      </c>
      <c r="D23" s="16"/>
      <c r="E23" s="16">
        <f t="shared" si="0"/>
        <v>27387.657090909095</v>
      </c>
      <c r="F23" s="16">
        <v>386.29890909090904</v>
      </c>
      <c r="G23" s="16">
        <v>45.55436363636364</v>
      </c>
      <c r="H23" s="16">
        <v>0</v>
      </c>
      <c r="I23" s="16">
        <v>9382.8292222222226</v>
      </c>
      <c r="J23" s="16">
        <v>72.246020202020205</v>
      </c>
      <c r="K23" s="16">
        <v>0</v>
      </c>
      <c r="L23" s="16">
        <v>9455.0752424242419</v>
      </c>
      <c r="M23" s="16">
        <v>756.72751515151515</v>
      </c>
      <c r="N23" s="16">
        <v>0</v>
      </c>
      <c r="O23" s="15">
        <v>756.72751515151515</v>
      </c>
      <c r="P23" s="15">
        <f t="shared" si="1"/>
        <v>38031.31312121213</v>
      </c>
    </row>
    <row r="24" spans="2:16">
      <c r="B24" s="25" t="s">
        <v>37</v>
      </c>
      <c r="C24" s="4">
        <v>32362.167181818182</v>
      </c>
      <c r="D24" s="4"/>
      <c r="E24" s="4">
        <f t="shared" si="0"/>
        <v>32362.167181818182</v>
      </c>
      <c r="F24" s="4">
        <v>51398.778727272736</v>
      </c>
      <c r="G24" s="4">
        <v>52993.831595959593</v>
      </c>
      <c r="H24" s="4">
        <v>0</v>
      </c>
      <c r="I24" s="4">
        <v>159658.37582828279</v>
      </c>
      <c r="J24" s="4">
        <v>16190.639040404041</v>
      </c>
      <c r="K24" s="4">
        <v>0</v>
      </c>
      <c r="L24" s="4">
        <v>175849.01486868685</v>
      </c>
      <c r="M24" s="4">
        <v>19949.969454545455</v>
      </c>
      <c r="N24" s="4">
        <v>25749.300838383839</v>
      </c>
      <c r="O24" s="13">
        <v>45699.270292929294</v>
      </c>
      <c r="P24" s="13">
        <f t="shared" si="1"/>
        <v>358303.06266666669</v>
      </c>
    </row>
    <row r="25" spans="2:16">
      <c r="B25" s="25" t="s">
        <v>36</v>
      </c>
      <c r="C25" s="16">
        <v>9405.2688181818176</v>
      </c>
      <c r="D25" s="16"/>
      <c r="E25" s="16">
        <f t="shared" si="0"/>
        <v>9405.2688181818176</v>
      </c>
      <c r="F25" s="16">
        <v>480.16490909090908</v>
      </c>
      <c r="G25" s="16">
        <v>3481.5082727272725</v>
      </c>
      <c r="H25" s="16">
        <v>11347.503979797981</v>
      </c>
      <c r="I25" s="16">
        <v>6788.4988989898993</v>
      </c>
      <c r="J25" s="16">
        <v>0</v>
      </c>
      <c r="K25" s="16">
        <v>0</v>
      </c>
      <c r="L25" s="16">
        <v>6788.4988989898993</v>
      </c>
      <c r="M25" s="16">
        <v>1240.3483636363635</v>
      </c>
      <c r="N25" s="16">
        <v>0</v>
      </c>
      <c r="O25" s="15">
        <v>1240.3483636363635</v>
      </c>
      <c r="P25" s="15">
        <f t="shared" si="1"/>
        <v>32743.293242424243</v>
      </c>
    </row>
    <row r="26" spans="2:16">
      <c r="B26" s="25" t="s">
        <v>35</v>
      </c>
      <c r="C26" s="4">
        <v>347.89381818181818</v>
      </c>
      <c r="D26" s="4"/>
      <c r="E26" s="4">
        <f t="shared" si="0"/>
        <v>347.89381818181818</v>
      </c>
      <c r="F26" s="4">
        <v>159.44463636363636</v>
      </c>
      <c r="G26" s="4">
        <v>0</v>
      </c>
      <c r="H26" s="4">
        <v>0</v>
      </c>
      <c r="I26" s="4">
        <v>5330.6652020202027</v>
      </c>
      <c r="J26" s="4">
        <v>0</v>
      </c>
      <c r="K26" s="4">
        <v>0</v>
      </c>
      <c r="L26" s="4">
        <v>5330.6652020202027</v>
      </c>
      <c r="M26" s="4">
        <v>1256.8361212121213</v>
      </c>
      <c r="N26" s="4">
        <v>0</v>
      </c>
      <c r="O26" s="13">
        <v>1256.8361212121213</v>
      </c>
      <c r="P26" s="13">
        <f t="shared" si="1"/>
        <v>7094.8397777777791</v>
      </c>
    </row>
    <row r="27" spans="2:16">
      <c r="B27" s="25" t="s">
        <v>34</v>
      </c>
      <c r="C27" s="16">
        <v>8149.934181818182</v>
      </c>
      <c r="D27" s="16"/>
      <c r="E27" s="16">
        <f t="shared" si="0"/>
        <v>8149.934181818182</v>
      </c>
      <c r="F27" s="16">
        <v>366.93472727272723</v>
      </c>
      <c r="G27" s="16">
        <v>3467.2489292929295</v>
      </c>
      <c r="H27" s="16">
        <v>0</v>
      </c>
      <c r="I27" s="16">
        <v>6887.6684040404034</v>
      </c>
      <c r="J27" s="16">
        <v>0</v>
      </c>
      <c r="K27" s="16">
        <v>0</v>
      </c>
      <c r="L27" s="16">
        <v>6887.6684040404034</v>
      </c>
      <c r="M27" s="16">
        <v>3780.7745454545452</v>
      </c>
      <c r="N27" s="16">
        <v>0</v>
      </c>
      <c r="O27" s="15">
        <v>3780.7745454545452</v>
      </c>
      <c r="P27" s="15">
        <f t="shared" si="1"/>
        <v>22652.560787878785</v>
      </c>
    </row>
    <row r="28" spans="2:16">
      <c r="B28" s="25" t="s">
        <v>32</v>
      </c>
      <c r="C28" s="4">
        <v>145.30081818181819</v>
      </c>
      <c r="D28" s="4"/>
      <c r="E28" s="4">
        <f t="shared" si="0"/>
        <v>145.30081818181819</v>
      </c>
      <c r="F28" s="4">
        <v>283.65145454545461</v>
      </c>
      <c r="G28" s="4">
        <v>0</v>
      </c>
      <c r="H28" s="4">
        <v>0</v>
      </c>
      <c r="I28" s="4">
        <v>1480.2662020202022</v>
      </c>
      <c r="J28" s="4">
        <v>0</v>
      </c>
      <c r="K28" s="4">
        <v>0</v>
      </c>
      <c r="L28" s="4">
        <v>1480.2662020202022</v>
      </c>
      <c r="M28" s="4">
        <v>260.56169696969698</v>
      </c>
      <c r="N28" s="4">
        <v>2087.5160404040403</v>
      </c>
      <c r="O28" s="13">
        <v>2348.0777373737374</v>
      </c>
      <c r="P28" s="13">
        <f t="shared" si="1"/>
        <v>4257.2962121212122</v>
      </c>
    </row>
    <row r="29" spans="2:16">
      <c r="B29" s="25" t="s">
        <v>31</v>
      </c>
      <c r="C29" s="16">
        <v>194.53454545454545</v>
      </c>
      <c r="D29" s="16"/>
      <c r="E29" s="16">
        <f t="shared" si="0"/>
        <v>194.53454545454545</v>
      </c>
      <c r="F29" s="16">
        <v>400.72300000000001</v>
      </c>
      <c r="G29" s="16">
        <v>0</v>
      </c>
      <c r="H29" s="16">
        <v>0</v>
      </c>
      <c r="I29" s="16">
        <v>5017.6554343434336</v>
      </c>
      <c r="J29" s="16">
        <v>0</v>
      </c>
      <c r="K29" s="16">
        <v>5675.9975656565657</v>
      </c>
      <c r="L29" s="16">
        <v>10693.653</v>
      </c>
      <c r="M29" s="16">
        <v>0</v>
      </c>
      <c r="N29" s="16">
        <v>1596.1395959595959</v>
      </c>
      <c r="O29" s="15">
        <v>1596.1395959595959</v>
      </c>
      <c r="P29" s="15">
        <f t="shared" si="1"/>
        <v>12885.050141414142</v>
      </c>
    </row>
    <row r="30" spans="2:16">
      <c r="B30" s="25" t="s">
        <v>33</v>
      </c>
      <c r="C30" s="4">
        <v>11443.952636363634</v>
      </c>
      <c r="D30" s="4"/>
      <c r="E30" s="4">
        <f t="shared" si="0"/>
        <v>11443.952636363634</v>
      </c>
      <c r="F30" s="4">
        <v>53.747999999999998</v>
      </c>
      <c r="G30" s="4">
        <v>0</v>
      </c>
      <c r="H30" s="4">
        <v>0</v>
      </c>
      <c r="I30" s="4">
        <v>1082.5246363636365</v>
      </c>
      <c r="J30" s="4">
        <v>0</v>
      </c>
      <c r="K30" s="4">
        <v>0</v>
      </c>
      <c r="L30" s="4">
        <v>1082.5246363636365</v>
      </c>
      <c r="M30" s="4">
        <v>0</v>
      </c>
      <c r="N30" s="4">
        <v>0</v>
      </c>
      <c r="O30" s="13">
        <v>0</v>
      </c>
      <c r="P30" s="13">
        <f t="shared" si="1"/>
        <v>12580.22527272727</v>
      </c>
    </row>
    <row r="31" spans="2:16">
      <c r="B31" s="25" t="s">
        <v>29</v>
      </c>
      <c r="C31" s="16">
        <v>25650.648727272732</v>
      </c>
      <c r="D31" s="16">
        <v>17332.512573452208</v>
      </c>
      <c r="E31" s="16">
        <f t="shared" si="0"/>
        <v>42983.16130072494</v>
      </c>
      <c r="F31" s="16">
        <v>4326.0275454545463</v>
      </c>
      <c r="G31" s="16">
        <v>2597.8903737373735</v>
      </c>
      <c r="H31" s="16">
        <v>0</v>
      </c>
      <c r="I31" s="16">
        <v>76139.838181818181</v>
      </c>
      <c r="J31" s="16">
        <v>10997.640676767676</v>
      </c>
      <c r="K31" s="16">
        <v>0</v>
      </c>
      <c r="L31" s="16">
        <v>87137.478858585862</v>
      </c>
      <c r="M31" s="16">
        <v>195.26884848484852</v>
      </c>
      <c r="N31" s="16">
        <v>0</v>
      </c>
      <c r="O31" s="15">
        <v>195.26884848484852</v>
      </c>
      <c r="P31" s="15">
        <f t="shared" si="1"/>
        <v>137239.82692698756</v>
      </c>
    </row>
    <row r="32" spans="2:16">
      <c r="B32" s="25" t="s">
        <v>28</v>
      </c>
      <c r="C32" s="4">
        <v>16424.773000000001</v>
      </c>
      <c r="D32" s="4">
        <v>1218.5021588743246</v>
      </c>
      <c r="E32" s="4">
        <f t="shared" si="0"/>
        <v>17643.275158874327</v>
      </c>
      <c r="F32" s="4">
        <v>643.48354545454549</v>
      </c>
      <c r="G32" s="4">
        <v>1693.7503636363635</v>
      </c>
      <c r="H32" s="4">
        <v>0</v>
      </c>
      <c r="I32" s="4">
        <v>0</v>
      </c>
      <c r="J32" s="4">
        <v>0</v>
      </c>
      <c r="K32" s="4">
        <v>0</v>
      </c>
      <c r="L32" s="4">
        <v>0</v>
      </c>
      <c r="M32" s="4">
        <v>35444.151757575761</v>
      </c>
      <c r="N32" s="4">
        <v>74741.729252525241</v>
      </c>
      <c r="O32" s="13">
        <v>110185.88101010099</v>
      </c>
      <c r="P32" s="13">
        <f t="shared" si="1"/>
        <v>130166.39007806624</v>
      </c>
    </row>
    <row r="33" spans="2:16">
      <c r="B33" s="25" t="s">
        <v>30</v>
      </c>
      <c r="C33" s="16">
        <v>31117.319363636365</v>
      </c>
      <c r="D33" s="16"/>
      <c r="E33" s="16">
        <f t="shared" si="0"/>
        <v>31117.319363636365</v>
      </c>
      <c r="F33" s="16">
        <v>3358.9442727272731</v>
      </c>
      <c r="G33" s="16">
        <v>35109.848656565657</v>
      </c>
      <c r="H33" s="16">
        <v>33954.384141414143</v>
      </c>
      <c r="I33" s="16">
        <v>11935.628878787878</v>
      </c>
      <c r="J33" s="16">
        <v>7717.0209797979796</v>
      </c>
      <c r="K33" s="16">
        <v>7235.3520808080812</v>
      </c>
      <c r="L33" s="16">
        <v>26888.001939393936</v>
      </c>
      <c r="M33" s="16">
        <v>3653.7035151515151</v>
      </c>
      <c r="N33" s="16">
        <v>0</v>
      </c>
      <c r="O33" s="15">
        <v>3653.7035151515151</v>
      </c>
      <c r="P33" s="15">
        <f t="shared" si="1"/>
        <v>134082.20188888887</v>
      </c>
    </row>
    <row r="34" spans="2:16">
      <c r="B34" s="25" t="s">
        <v>27</v>
      </c>
      <c r="C34" s="4">
        <v>18196.551363636368</v>
      </c>
      <c r="D34" s="4"/>
      <c r="E34" s="4">
        <f t="shared" si="0"/>
        <v>18196.551363636368</v>
      </c>
      <c r="F34" s="4">
        <v>7803.5835454545449</v>
      </c>
      <c r="G34" s="4">
        <v>3773.4650707070705</v>
      </c>
      <c r="H34" s="4">
        <v>0</v>
      </c>
      <c r="I34" s="4">
        <v>22665.370252525252</v>
      </c>
      <c r="J34" s="4">
        <v>0</v>
      </c>
      <c r="K34" s="4">
        <v>0</v>
      </c>
      <c r="L34" s="4">
        <v>22665.370252525252</v>
      </c>
      <c r="M34" s="4">
        <v>7818.9716363636371</v>
      </c>
      <c r="N34" s="4">
        <v>5275.203363636364</v>
      </c>
      <c r="O34" s="13">
        <v>13094.174999999999</v>
      </c>
      <c r="P34" s="13">
        <f t="shared" si="1"/>
        <v>65533.145232323237</v>
      </c>
    </row>
    <row r="35" spans="2:16">
      <c r="B35" s="25" t="s">
        <v>26</v>
      </c>
      <c r="C35" s="16">
        <v>6853.6231818181814</v>
      </c>
      <c r="D35" s="16"/>
      <c r="E35" s="16">
        <f t="shared" si="0"/>
        <v>6853.6231818181814</v>
      </c>
      <c r="F35" s="16">
        <v>4871.9840909090908</v>
      </c>
      <c r="G35" s="16">
        <v>7035.6610303030302</v>
      </c>
      <c r="H35" s="16">
        <v>22688.881696969696</v>
      </c>
      <c r="I35" s="16">
        <v>14752.111777777778</v>
      </c>
      <c r="J35" s="16">
        <v>39.50170707070707</v>
      </c>
      <c r="K35" s="16">
        <v>9.6603535353535346</v>
      </c>
      <c r="L35" s="16">
        <v>14801.273838383839</v>
      </c>
      <c r="M35" s="16">
        <v>14126.567272727272</v>
      </c>
      <c r="N35" s="16">
        <v>4727.9387777777783</v>
      </c>
      <c r="O35" s="15">
        <v>18854.50605050505</v>
      </c>
      <c r="P35" s="15">
        <f t="shared" si="1"/>
        <v>75105.929888888873</v>
      </c>
    </row>
    <row r="36" spans="2:16">
      <c r="B36" s="25" t="s">
        <v>25</v>
      </c>
      <c r="C36" s="4">
        <v>762.81372727272731</v>
      </c>
      <c r="D36" s="4"/>
      <c r="E36" s="4">
        <f t="shared" si="0"/>
        <v>762.81372727272731</v>
      </c>
      <c r="F36" s="4">
        <v>1057.7515454545455</v>
      </c>
      <c r="G36" s="4">
        <v>1764.6394646464646</v>
      </c>
      <c r="H36" s="4">
        <v>0</v>
      </c>
      <c r="I36" s="4">
        <v>5033.9561414141417</v>
      </c>
      <c r="J36" s="4">
        <v>0</v>
      </c>
      <c r="K36" s="4">
        <v>5710.6296161616165</v>
      </c>
      <c r="L36" s="4">
        <v>10744.585757575758</v>
      </c>
      <c r="M36" s="4">
        <v>11820.124606060606</v>
      </c>
      <c r="N36" s="4">
        <v>281.83215151515151</v>
      </c>
      <c r="O36" s="13">
        <v>12101.956757575757</v>
      </c>
      <c r="P36" s="13">
        <f t="shared" si="1"/>
        <v>26431.747252525252</v>
      </c>
    </row>
    <row r="37" spans="2:16">
      <c r="B37" s="25" t="s">
        <v>24</v>
      </c>
      <c r="C37" s="16">
        <v>16556.779090909091</v>
      </c>
      <c r="D37" s="16">
        <v>1511.3018261281422</v>
      </c>
      <c r="E37" s="16">
        <f t="shared" si="0"/>
        <v>18068.080917037234</v>
      </c>
      <c r="F37" s="16">
        <v>742.67445454545452</v>
      </c>
      <c r="G37" s="16">
        <v>22557.644151515149</v>
      </c>
      <c r="H37" s="16">
        <v>56638.270090909085</v>
      </c>
      <c r="I37" s="16">
        <v>0</v>
      </c>
      <c r="J37" s="16">
        <v>0</v>
      </c>
      <c r="K37" s="16">
        <v>0</v>
      </c>
      <c r="L37" s="16">
        <v>0</v>
      </c>
      <c r="M37" s="16">
        <v>12996.355878787879</v>
      </c>
      <c r="N37" s="16">
        <v>47564.759707070705</v>
      </c>
      <c r="O37" s="15">
        <v>60561.115585858584</v>
      </c>
      <c r="P37" s="15">
        <f t="shared" si="1"/>
        <v>158567.7851998655</v>
      </c>
    </row>
    <row r="38" spans="2:16">
      <c r="B38" s="25" t="s">
        <v>23</v>
      </c>
      <c r="C38" s="4">
        <v>253.49463636363637</v>
      </c>
      <c r="D38" s="4"/>
      <c r="E38" s="4">
        <f t="shared" si="0"/>
        <v>253.49463636363637</v>
      </c>
      <c r="F38" s="4">
        <v>1137.2898181818182</v>
      </c>
      <c r="G38" s="4">
        <v>1757.806818181818</v>
      </c>
      <c r="H38" s="4">
        <v>11379.210141414142</v>
      </c>
      <c r="I38" s="4">
        <v>1579.7526363636364</v>
      </c>
      <c r="J38" s="4">
        <v>0</v>
      </c>
      <c r="K38" s="4">
        <v>0</v>
      </c>
      <c r="L38" s="4">
        <v>1579.7526363636364</v>
      </c>
      <c r="M38" s="4">
        <v>5841.0984242424238</v>
      </c>
      <c r="N38" s="4">
        <v>0</v>
      </c>
      <c r="O38" s="13">
        <v>5841.0984242424238</v>
      </c>
      <c r="P38" s="13">
        <f t="shared" si="1"/>
        <v>21948.652474747476</v>
      </c>
    </row>
    <row r="39" spans="2:16" ht="15.75" thickBot="1">
      <c r="B39" s="25" t="s">
        <v>22</v>
      </c>
      <c r="C39" s="16">
        <v>882.44354545454553</v>
      </c>
      <c r="D39" s="16"/>
      <c r="E39" s="16">
        <f t="shared" si="0"/>
        <v>882.44354545454553</v>
      </c>
      <c r="F39" s="16">
        <v>1030.5426363636363</v>
      </c>
      <c r="G39" s="16">
        <v>3543.0930202020204</v>
      </c>
      <c r="H39" s="16">
        <v>22732.633343434343</v>
      </c>
      <c r="I39" s="16">
        <v>4332.443898989899</v>
      </c>
      <c r="J39" s="16">
        <v>0</v>
      </c>
      <c r="K39" s="16">
        <v>0</v>
      </c>
      <c r="L39" s="16">
        <v>4332.443898989899</v>
      </c>
      <c r="M39" s="16">
        <v>8602.2218181818189</v>
      </c>
      <c r="N39" s="16">
        <v>0</v>
      </c>
      <c r="O39" s="15">
        <v>8602.2218181818189</v>
      </c>
      <c r="P39" s="15">
        <f t="shared" si="1"/>
        <v>41123.378262626262</v>
      </c>
    </row>
    <row r="40" spans="2:16" ht="15.75" thickBot="1">
      <c r="B40" s="59" t="s">
        <v>300</v>
      </c>
      <c r="C40" s="36">
        <f t="shared" ref="C40:E40" si="2">SUM(C6:C39)</f>
        <v>785510.13427272718</v>
      </c>
      <c r="D40" s="36">
        <f t="shared" si="2"/>
        <v>204958.95026293286</v>
      </c>
      <c r="E40" s="36">
        <f t="shared" si="2"/>
        <v>990469.08453565999</v>
      </c>
      <c r="F40" s="36">
        <f t="shared" ref="F40:P40" si="3">SUM(F6:F39)</f>
        <v>286999.26527272729</v>
      </c>
      <c r="G40" s="36">
        <f t="shared" si="3"/>
        <v>329134.97424242424</v>
      </c>
      <c r="H40" s="36">
        <f t="shared" si="3"/>
        <v>788492.89922222227</v>
      </c>
      <c r="I40" s="36">
        <f t="shared" si="3"/>
        <v>805727.72647474718</v>
      </c>
      <c r="J40" s="36">
        <f t="shared" si="3"/>
        <v>90597.266282828292</v>
      </c>
      <c r="K40" s="36">
        <f t="shared" si="3"/>
        <v>47397.837474747481</v>
      </c>
      <c r="L40" s="36">
        <f t="shared" si="3"/>
        <v>943722.83023232326</v>
      </c>
      <c r="M40" s="36">
        <f t="shared" si="3"/>
        <v>282396.6397575757</v>
      </c>
      <c r="N40" s="36">
        <f t="shared" si="3"/>
        <v>256862.1726363636</v>
      </c>
      <c r="O40" s="37">
        <f t="shared" si="3"/>
        <v>539258.81239393936</v>
      </c>
      <c r="P40" s="37">
        <f t="shared" si="3"/>
        <v>3878077.8658992979</v>
      </c>
    </row>
    <row r="41" spans="2:16" s="115" customFormat="1" ht="15.75" thickBot="1">
      <c r="B41" s="59" t="s">
        <v>61</v>
      </c>
      <c r="C41" s="191">
        <f>C30+C19</f>
        <v>159946.348</v>
      </c>
      <c r="D41" s="191">
        <f t="shared" ref="D41:P41" si="4">D30+D19</f>
        <v>76067.2597746916</v>
      </c>
      <c r="E41" s="191">
        <f t="shared" si="4"/>
        <v>236013.6077746916</v>
      </c>
      <c r="F41" s="191">
        <f t="shared" si="4"/>
        <v>7831.3583636363628</v>
      </c>
      <c r="G41" s="191">
        <f t="shared" si="4"/>
        <v>21109.302282828281</v>
      </c>
      <c r="H41" s="191">
        <f t="shared" si="4"/>
        <v>88723.103363636357</v>
      </c>
      <c r="I41" s="191">
        <f t="shared" si="4"/>
        <v>50034.423585858582</v>
      </c>
      <c r="J41" s="191">
        <f t="shared" si="4"/>
        <v>4530.0264141414136</v>
      </c>
      <c r="K41" s="191">
        <f t="shared" si="4"/>
        <v>0</v>
      </c>
      <c r="L41" s="191">
        <f t="shared" si="4"/>
        <v>54564.45</v>
      </c>
      <c r="M41" s="191">
        <f t="shared" si="4"/>
        <v>1784.4298181818183</v>
      </c>
      <c r="N41" s="191">
        <f t="shared" si="4"/>
        <v>4999.2713939393943</v>
      </c>
      <c r="O41" s="192">
        <f t="shared" si="4"/>
        <v>6783.7012121212128</v>
      </c>
      <c r="P41" s="192">
        <f t="shared" si="4"/>
        <v>415025.52299691382</v>
      </c>
    </row>
    <row r="42" spans="2:16" s="115" customFormat="1">
      <c r="B42" s="197" t="s">
        <v>107</v>
      </c>
      <c r="C42" s="198"/>
      <c r="D42" s="198"/>
      <c r="E42" s="198"/>
      <c r="F42" s="198">
        <v>12886.240363636363</v>
      </c>
      <c r="G42" s="198"/>
      <c r="H42" s="198"/>
      <c r="I42" s="198"/>
      <c r="J42" s="198"/>
      <c r="K42" s="198"/>
      <c r="L42" s="198"/>
      <c r="M42" s="198"/>
      <c r="N42" s="198"/>
      <c r="O42" s="195"/>
      <c r="P42" s="15">
        <f t="shared" ref="P42:P47" si="5">SUM(E42:K42)+SUM(M42:N42)</f>
        <v>12886.240363636363</v>
      </c>
    </row>
    <row r="43" spans="2:16" s="115" customFormat="1">
      <c r="B43" s="25" t="s">
        <v>124</v>
      </c>
      <c r="C43" s="4"/>
      <c r="D43" s="4"/>
      <c r="E43" s="4"/>
      <c r="F43" s="4">
        <v>6314.976545454545</v>
      </c>
      <c r="G43" s="4"/>
      <c r="H43" s="4"/>
      <c r="I43" s="4"/>
      <c r="J43" s="4"/>
      <c r="K43" s="4"/>
      <c r="L43" s="4"/>
      <c r="M43" s="4"/>
      <c r="N43" s="4"/>
      <c r="O43" s="13"/>
      <c r="P43" s="13">
        <f t="shared" si="5"/>
        <v>6314.976545454545</v>
      </c>
    </row>
    <row r="44" spans="2:16" s="115" customFormat="1">
      <c r="B44" s="25" t="s">
        <v>126</v>
      </c>
      <c r="C44" s="16"/>
      <c r="D44" s="16"/>
      <c r="E44" s="16"/>
      <c r="F44" s="16">
        <v>6792.85</v>
      </c>
      <c r="G44" s="16"/>
      <c r="H44" s="16"/>
      <c r="I44" s="16"/>
      <c r="J44" s="16"/>
      <c r="K44" s="16"/>
      <c r="L44" s="16"/>
      <c r="M44" s="16"/>
      <c r="N44" s="16"/>
      <c r="O44" s="15"/>
      <c r="P44" s="15">
        <f t="shared" si="5"/>
        <v>6792.85</v>
      </c>
    </row>
    <row r="45" spans="2:16" s="115" customFormat="1">
      <c r="B45" s="25" t="s">
        <v>180</v>
      </c>
      <c r="C45" s="4"/>
      <c r="D45" s="4"/>
      <c r="E45" s="4"/>
      <c r="F45" s="4">
        <v>632.54899999999998</v>
      </c>
      <c r="G45" s="4"/>
      <c r="H45" s="4"/>
      <c r="I45" s="4"/>
      <c r="J45" s="4"/>
      <c r="K45" s="4"/>
      <c r="L45" s="4"/>
      <c r="M45" s="4"/>
      <c r="N45" s="4"/>
      <c r="O45" s="13"/>
      <c r="P45" s="13">
        <f t="shared" si="5"/>
        <v>632.54899999999998</v>
      </c>
    </row>
    <row r="46" spans="2:16" s="115" customFormat="1" ht="15.75" thickBot="1">
      <c r="B46" s="25" t="s">
        <v>146</v>
      </c>
      <c r="C46" s="16"/>
      <c r="D46" s="16"/>
      <c r="E46" s="16"/>
      <c r="F46" s="16">
        <v>2160.7760909090907</v>
      </c>
      <c r="G46" s="16"/>
      <c r="H46" s="16"/>
      <c r="I46" s="16"/>
      <c r="J46" s="16"/>
      <c r="K46" s="16"/>
      <c r="L46" s="16"/>
      <c r="M46" s="16"/>
      <c r="N46" s="16"/>
      <c r="O46" s="15"/>
      <c r="P46" s="15">
        <f t="shared" si="5"/>
        <v>2160.7760909090907</v>
      </c>
    </row>
    <row r="47" spans="2:16" s="115" customFormat="1" ht="15.75" thickBot="1">
      <c r="B47" s="59" t="s">
        <v>133</v>
      </c>
      <c r="C47" s="55"/>
      <c r="D47" s="36"/>
      <c r="E47" s="36"/>
      <c r="F47" s="36">
        <f>SUM(F42:F46)</f>
        <v>28787.391999999996</v>
      </c>
      <c r="G47" s="36"/>
      <c r="H47" s="36"/>
      <c r="I47" s="36"/>
      <c r="J47" s="36"/>
      <c r="K47" s="36"/>
      <c r="L47" s="36"/>
      <c r="M47" s="36"/>
      <c r="N47" s="36"/>
      <c r="O47" s="37"/>
      <c r="P47" s="37">
        <f t="shared" si="5"/>
        <v>28787.391999999996</v>
      </c>
    </row>
    <row r="49" spans="2:16" ht="15.75" thickBot="1">
      <c r="B49" s="60" t="s">
        <v>137</v>
      </c>
      <c r="C49" s="33">
        <v>204352.84836363635</v>
      </c>
      <c r="D49" s="33"/>
      <c r="E49" s="33"/>
      <c r="F49" s="33"/>
      <c r="G49" s="33"/>
      <c r="H49" s="33"/>
      <c r="I49" s="33"/>
      <c r="J49" s="33"/>
      <c r="K49" s="33"/>
      <c r="L49" s="33"/>
      <c r="M49" s="33"/>
      <c r="N49" s="33"/>
      <c r="O49" s="33"/>
      <c r="P49" s="33"/>
    </row>
    <row r="50" spans="2:16">
      <c r="B50" s="61" t="s">
        <v>179</v>
      </c>
      <c r="C50" s="62">
        <f>SUM(C49)</f>
        <v>204352.84836363635</v>
      </c>
      <c r="D50" s="63"/>
      <c r="E50" s="63"/>
      <c r="F50" s="63"/>
      <c r="G50" s="63"/>
      <c r="H50" s="63"/>
      <c r="I50" s="63"/>
      <c r="J50" s="63"/>
      <c r="K50" s="63"/>
      <c r="L50" s="63"/>
      <c r="M50" s="63"/>
      <c r="N50" s="63"/>
      <c r="O50" s="63"/>
      <c r="P50" s="63"/>
    </row>
  </sheetData>
  <mergeCells count="2">
    <mergeCell ref="C2:P2"/>
    <mergeCell ref="C3:P3"/>
  </mergeCells>
  <hyperlinks>
    <hyperlink ref="R1" location="ReadMe!A1" display="go back to ReadMe"/>
  </hyperlinks>
  <printOptions horizontalCentered="1"/>
  <pageMargins left="0.23622047244094491" right="0.23622047244094491" top="0.74803149606299213" bottom="0.74803149606299213" header="0.31496062992125984" footer="0.31496062992125984"/>
  <pageSetup paperSize="9" scale="88" orientation="portrait" r:id="rId1"/>
  <headerFooter>
    <oddHeader>&amp;C&amp;A</oddHeader>
    <oddFooter>&amp;C&amp;Z&amp;F</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0"/>
  <sheetViews>
    <sheetView workbookViewId="0">
      <selection activeCell="N34" sqref="N34"/>
    </sheetView>
  </sheetViews>
  <sheetFormatPr baseColWidth="10" defaultColWidth="9.140625" defaultRowHeight="15"/>
  <cols>
    <col min="1" max="1" width="2.7109375" customWidth="1"/>
    <col min="2" max="2" width="9.7109375" style="1" bestFit="1" customWidth="1"/>
    <col min="4" max="5" width="9.140625" style="109"/>
    <col min="8" max="8" width="9.140625" customWidth="1"/>
    <col min="11" max="11" width="9.140625" customWidth="1"/>
  </cols>
  <sheetData>
    <row r="1" spans="1:18" ht="19.5" thickBot="1">
      <c r="A1" s="120" t="s">
        <v>302</v>
      </c>
      <c r="H1" s="118" t="s">
        <v>80</v>
      </c>
      <c r="R1" s="142" t="s">
        <v>370</v>
      </c>
    </row>
    <row r="2" spans="1:18" s="2" customFormat="1" ht="15.75" customHeight="1" thickBot="1">
      <c r="B2" s="30" t="s">
        <v>59</v>
      </c>
      <c r="C2" s="205">
        <v>2040</v>
      </c>
      <c r="D2" s="206"/>
      <c r="E2" s="206"/>
      <c r="F2" s="206"/>
      <c r="G2" s="206"/>
      <c r="H2" s="206"/>
      <c r="I2" s="206"/>
      <c r="J2" s="206"/>
      <c r="K2" s="206"/>
      <c r="L2" s="206"/>
      <c r="M2" s="206"/>
      <c r="N2" s="206"/>
      <c r="O2" s="206"/>
      <c r="P2" s="207"/>
    </row>
    <row r="3" spans="1:18" s="2" customFormat="1" ht="15.75" customHeight="1" thickBot="1">
      <c r="B3" s="58" t="s">
        <v>60</v>
      </c>
      <c r="C3" s="205" t="s">
        <v>8</v>
      </c>
      <c r="D3" s="206"/>
      <c r="E3" s="206"/>
      <c r="F3" s="206"/>
      <c r="G3" s="206"/>
      <c r="H3" s="206"/>
      <c r="I3" s="206"/>
      <c r="J3" s="206"/>
      <c r="K3" s="206"/>
      <c r="L3" s="206"/>
      <c r="M3" s="206"/>
      <c r="N3" s="206"/>
      <c r="O3" s="206"/>
      <c r="P3" s="207"/>
    </row>
    <row r="4" spans="1:18" ht="23.25" thickBot="1">
      <c r="B4" s="23" t="s">
        <v>149</v>
      </c>
      <c r="C4" s="67" t="s">
        <v>14</v>
      </c>
      <c r="D4" s="67" t="s">
        <v>298</v>
      </c>
      <c r="E4" s="67" t="s">
        <v>297</v>
      </c>
      <c r="F4" s="64" t="s">
        <v>15</v>
      </c>
      <c r="G4" s="64" t="s">
        <v>17</v>
      </c>
      <c r="H4" s="64" t="s">
        <v>16</v>
      </c>
      <c r="I4" s="64" t="s">
        <v>151</v>
      </c>
      <c r="J4" s="64" t="s">
        <v>186</v>
      </c>
      <c r="K4" s="64" t="s">
        <v>153</v>
      </c>
      <c r="L4" s="64" t="s">
        <v>158</v>
      </c>
      <c r="M4" s="64" t="s">
        <v>176</v>
      </c>
      <c r="N4" s="64" t="s">
        <v>177</v>
      </c>
      <c r="O4" s="48" t="s">
        <v>187</v>
      </c>
      <c r="P4" s="48" t="s">
        <v>185</v>
      </c>
    </row>
    <row r="5" spans="1:18" ht="15.75" thickBot="1">
      <c r="B5" s="24" t="s">
        <v>57</v>
      </c>
      <c r="C5" s="18" t="s">
        <v>6</v>
      </c>
      <c r="D5" s="18" t="s">
        <v>6</v>
      </c>
      <c r="E5" s="18" t="s">
        <v>6</v>
      </c>
      <c r="F5" s="18" t="s">
        <v>6</v>
      </c>
      <c r="G5" s="18" t="s">
        <v>6</v>
      </c>
      <c r="H5" s="18" t="s">
        <v>6</v>
      </c>
      <c r="I5" s="18" t="s">
        <v>6</v>
      </c>
      <c r="J5" s="18" t="s">
        <v>6</v>
      </c>
      <c r="K5" s="18" t="s">
        <v>6</v>
      </c>
      <c r="L5" s="18" t="s">
        <v>6</v>
      </c>
      <c r="M5" s="18" t="s">
        <v>6</v>
      </c>
      <c r="N5" s="18" t="s">
        <v>6</v>
      </c>
      <c r="O5" s="17" t="s">
        <v>6</v>
      </c>
      <c r="P5" s="17" t="s">
        <v>6</v>
      </c>
    </row>
    <row r="6" spans="1:18">
      <c r="B6" s="25" t="s">
        <v>56</v>
      </c>
      <c r="C6" s="4">
        <v>205.60627272727299</v>
      </c>
      <c r="D6" s="4"/>
      <c r="E6" s="4">
        <f>C6+D6</f>
        <v>205.60627272727299</v>
      </c>
      <c r="F6" s="4">
        <v>393.65590909090912</v>
      </c>
      <c r="G6" s="4">
        <v>0</v>
      </c>
      <c r="H6" s="4">
        <v>0</v>
      </c>
      <c r="I6" s="4">
        <v>3449.9449595959591</v>
      </c>
      <c r="J6" s="4">
        <v>0</v>
      </c>
      <c r="K6" s="4">
        <v>0</v>
      </c>
      <c r="L6" s="4">
        <v>3449.9449595959591</v>
      </c>
      <c r="M6" s="4">
        <v>2033.5069090909092</v>
      </c>
      <c r="N6" s="4">
        <v>2911.7947474747475</v>
      </c>
      <c r="O6" s="13">
        <v>4945.3016565656571</v>
      </c>
      <c r="P6" s="13">
        <f>SUM(E6:K6)+SUM(M6:N6)</f>
        <v>8994.5087979797972</v>
      </c>
    </row>
    <row r="7" spans="1:18">
      <c r="B7" s="25" t="s">
        <v>54</v>
      </c>
      <c r="C7" s="16">
        <v>7094.7129999999997</v>
      </c>
      <c r="D7" s="16"/>
      <c r="E7" s="16">
        <f t="shared" ref="E7:E39" si="0">C7+D7</f>
        <v>7094.7129999999997</v>
      </c>
      <c r="F7" s="16">
        <v>5451.9572727272725</v>
      </c>
      <c r="G7" s="16">
        <v>7042.1246767676766</v>
      </c>
      <c r="H7" s="16">
        <v>0</v>
      </c>
      <c r="I7" s="16">
        <v>16246.960353535354</v>
      </c>
      <c r="J7" s="16">
        <v>214.86723232323234</v>
      </c>
      <c r="K7" s="16">
        <v>0</v>
      </c>
      <c r="L7" s="16">
        <v>16461.827585858588</v>
      </c>
      <c r="M7" s="16">
        <v>31650.707151515147</v>
      </c>
      <c r="N7" s="16">
        <v>8210.0942424242421</v>
      </c>
      <c r="O7" s="15">
        <v>39860.801393939393</v>
      </c>
      <c r="P7" s="15">
        <f t="shared" ref="P7:P39" si="1">SUM(E7:K7)+SUM(M7:N7)</f>
        <v>75911.423929292912</v>
      </c>
    </row>
    <row r="8" spans="1:18">
      <c r="B8" s="25" t="s">
        <v>53</v>
      </c>
      <c r="C8" s="4">
        <v>647.01363636363635</v>
      </c>
      <c r="D8" s="4"/>
      <c r="E8" s="4">
        <f t="shared" si="0"/>
        <v>647.01363636363635</v>
      </c>
      <c r="F8" s="4">
        <v>431.14036363636365</v>
      </c>
      <c r="G8" s="4">
        <v>0</v>
      </c>
      <c r="H8" s="4">
        <v>0</v>
      </c>
      <c r="I8" s="4">
        <v>0</v>
      </c>
      <c r="J8" s="4">
        <v>0</v>
      </c>
      <c r="K8" s="4">
        <v>5685.5486666666666</v>
      </c>
      <c r="L8" s="4">
        <v>5685.5486666666666</v>
      </c>
      <c r="M8" s="4">
        <v>3830.5520000000001</v>
      </c>
      <c r="N8" s="4">
        <v>2434.0261010101008</v>
      </c>
      <c r="O8" s="13">
        <v>6264.5781010101009</v>
      </c>
      <c r="P8" s="13">
        <f t="shared" si="1"/>
        <v>13028.280767676766</v>
      </c>
    </row>
    <row r="9" spans="1:18">
      <c r="B9" s="25" t="s">
        <v>52</v>
      </c>
      <c r="C9" s="16">
        <v>8118.330727272727</v>
      </c>
      <c r="D9" s="16">
        <v>7039.1275235666672</v>
      </c>
      <c r="E9" s="16">
        <f t="shared" si="0"/>
        <v>15157.458250839394</v>
      </c>
      <c r="F9" s="16">
        <v>4161.9530909090909</v>
      </c>
      <c r="G9" s="16">
        <v>5862.4604949494942</v>
      </c>
      <c r="H9" s="16">
        <v>0</v>
      </c>
      <c r="I9" s="16">
        <v>69598.69688888888</v>
      </c>
      <c r="J9" s="16">
        <v>0</v>
      </c>
      <c r="K9" s="16">
        <v>0</v>
      </c>
      <c r="L9" s="16">
        <v>69598.69688888888</v>
      </c>
      <c r="M9" s="16">
        <v>1621.0307878787878</v>
      </c>
      <c r="N9" s="16">
        <v>0</v>
      </c>
      <c r="O9" s="15">
        <v>1621.0307878787878</v>
      </c>
      <c r="P9" s="15">
        <f t="shared" si="1"/>
        <v>96401.59951346564</v>
      </c>
    </row>
    <row r="10" spans="1:18">
      <c r="B10" s="25" t="s">
        <v>51</v>
      </c>
      <c r="C10" s="4">
        <v>2240.4535454545453</v>
      </c>
      <c r="D10" s="4"/>
      <c r="E10" s="4">
        <f t="shared" si="0"/>
        <v>2240.4535454545453</v>
      </c>
      <c r="F10" s="4">
        <v>1462.4032727272727</v>
      </c>
      <c r="G10" s="4">
        <v>1742.3996565656566</v>
      </c>
      <c r="H10" s="4">
        <v>22714.077959595961</v>
      </c>
      <c r="I10" s="4">
        <v>4359.4904949494958</v>
      </c>
      <c r="J10" s="4">
        <v>0</v>
      </c>
      <c r="K10" s="4">
        <v>5651.7550505050503</v>
      </c>
      <c r="L10" s="4">
        <v>10011.245545454547</v>
      </c>
      <c r="M10" s="4">
        <v>1591.7357575757576</v>
      </c>
      <c r="N10" s="4">
        <v>2470.8131313131316</v>
      </c>
      <c r="O10" s="13">
        <v>4062.548888888889</v>
      </c>
      <c r="P10" s="13">
        <f t="shared" si="1"/>
        <v>42233.128868686872</v>
      </c>
    </row>
    <row r="11" spans="1:18">
      <c r="B11" s="25" t="s">
        <v>50</v>
      </c>
      <c r="C11" s="16">
        <v>348.38063636363637</v>
      </c>
      <c r="D11" s="16"/>
      <c r="E11" s="16">
        <f t="shared" si="0"/>
        <v>348.38063636363637</v>
      </c>
      <c r="F11" s="16">
        <v>5244.7661818181814</v>
      </c>
      <c r="G11" s="16">
        <v>5346.335939393939</v>
      </c>
      <c r="H11" s="16">
        <v>0</v>
      </c>
      <c r="I11" s="16">
        <v>16666.16585858586</v>
      </c>
      <c r="J11" s="16">
        <v>0</v>
      </c>
      <c r="K11" s="16">
        <v>0</v>
      </c>
      <c r="L11" s="16">
        <v>16666.16585858586</v>
      </c>
      <c r="M11" s="16">
        <v>18595.514424242425</v>
      </c>
      <c r="N11" s="16">
        <v>20327.019808080808</v>
      </c>
      <c r="O11" s="15">
        <v>38922.534232323233</v>
      </c>
      <c r="P11" s="15">
        <f t="shared" si="1"/>
        <v>66528.182848484852</v>
      </c>
    </row>
    <row r="12" spans="1:18">
      <c r="B12" s="25" t="s">
        <v>49</v>
      </c>
      <c r="C12" s="4">
        <v>3420.1937272727268</v>
      </c>
      <c r="D12" s="4"/>
      <c r="E12" s="4">
        <f t="shared" si="0"/>
        <v>3420.1937272727268</v>
      </c>
      <c r="F12" s="4">
        <v>3175.1990000000001</v>
      </c>
      <c r="G12" s="4">
        <v>5304.541414141414</v>
      </c>
      <c r="H12" s="4">
        <v>45447.145424242422</v>
      </c>
      <c r="I12" s="4">
        <v>10234.145303030302</v>
      </c>
      <c r="J12" s="4">
        <v>4425.4378383838384</v>
      </c>
      <c r="K12" s="4">
        <v>5933.6843636363647</v>
      </c>
      <c r="L12" s="4">
        <v>20593.267505050506</v>
      </c>
      <c r="M12" s="4">
        <v>1611.1769696969698</v>
      </c>
      <c r="N12" s="4">
        <v>1007.5576868686869</v>
      </c>
      <c r="O12" s="13">
        <v>2618.7346565656567</v>
      </c>
      <c r="P12" s="13">
        <f t="shared" si="1"/>
        <v>80559.081727272729</v>
      </c>
    </row>
    <row r="13" spans="1:18">
      <c r="B13" s="25" t="s">
        <v>48</v>
      </c>
      <c r="C13" s="16">
        <v>111693.04909090909</v>
      </c>
      <c r="D13" s="16">
        <v>49646.840881317628</v>
      </c>
      <c r="E13" s="16">
        <f t="shared" si="0"/>
        <v>161339.88997222672</v>
      </c>
      <c r="F13" s="16">
        <v>54505.267181818184</v>
      </c>
      <c r="G13" s="16">
        <v>49265.992363636367</v>
      </c>
      <c r="H13" s="16">
        <v>0</v>
      </c>
      <c r="I13" s="16">
        <v>166780.15852525251</v>
      </c>
      <c r="J13" s="16">
        <v>56528.637999999999</v>
      </c>
      <c r="K13" s="16">
        <v>40989.533727272727</v>
      </c>
      <c r="L13" s="16">
        <v>264298.33025252522</v>
      </c>
      <c r="M13" s="16">
        <v>22260.627393939394</v>
      </c>
      <c r="N13" s="16">
        <v>0</v>
      </c>
      <c r="O13" s="15">
        <v>22260.627393939394</v>
      </c>
      <c r="P13" s="15">
        <f t="shared" si="1"/>
        <v>551670.10716414591</v>
      </c>
    </row>
    <row r="14" spans="1:18">
      <c r="B14" s="25" t="s">
        <v>47</v>
      </c>
      <c r="C14" s="4">
        <v>19580.106</v>
      </c>
      <c r="D14" s="4">
        <v>12018.462520467394</v>
      </c>
      <c r="E14" s="4">
        <f t="shared" si="0"/>
        <v>31598.568520467394</v>
      </c>
      <c r="F14" s="4">
        <v>1266.9220909090909</v>
      </c>
      <c r="G14" s="4">
        <v>15840.810858585859</v>
      </c>
      <c r="H14" s="4">
        <v>0</v>
      </c>
      <c r="I14" s="4">
        <v>8743.0751313131314</v>
      </c>
      <c r="J14" s="4">
        <v>723.09796969696959</v>
      </c>
      <c r="K14" s="4">
        <v>0</v>
      </c>
      <c r="L14" s="4">
        <v>9466.1731010101012</v>
      </c>
      <c r="M14" s="4">
        <v>34.941575757575762</v>
      </c>
      <c r="N14" s="4">
        <v>0</v>
      </c>
      <c r="O14" s="13">
        <v>34.941575757575762</v>
      </c>
      <c r="P14" s="13">
        <f t="shared" si="1"/>
        <v>58207.416146730022</v>
      </c>
    </row>
    <row r="15" spans="1:18">
      <c r="B15" s="25" t="s">
        <v>46</v>
      </c>
      <c r="C15" s="16">
        <v>3768.7135454545455</v>
      </c>
      <c r="D15" s="16"/>
      <c r="E15" s="16">
        <f t="shared" si="0"/>
        <v>3768.7135454545455</v>
      </c>
      <c r="F15" s="16">
        <v>152.68318181818182</v>
      </c>
      <c r="G15" s="16">
        <v>3524.3828383838381</v>
      </c>
      <c r="H15" s="16">
        <v>0</v>
      </c>
      <c r="I15" s="16">
        <v>3175.0257676767678</v>
      </c>
      <c r="J15" s="16">
        <v>0</v>
      </c>
      <c r="K15" s="16">
        <v>0</v>
      </c>
      <c r="L15" s="16">
        <v>3175.0257676767678</v>
      </c>
      <c r="M15" s="16">
        <v>37.459878787878786</v>
      </c>
      <c r="N15" s="16">
        <v>0</v>
      </c>
      <c r="O15" s="15">
        <v>37.459878787878786</v>
      </c>
      <c r="P15" s="15">
        <f t="shared" si="1"/>
        <v>10658.265212121212</v>
      </c>
    </row>
    <row r="16" spans="1:18">
      <c r="B16" s="25" t="s">
        <v>45</v>
      </c>
      <c r="C16" s="4">
        <v>82790.184363636363</v>
      </c>
      <c r="D16" s="4"/>
      <c r="E16" s="4">
        <f t="shared" si="0"/>
        <v>82790.184363636363</v>
      </c>
      <c r="F16" s="4">
        <v>54219.742727272729</v>
      </c>
      <c r="G16" s="4">
        <v>23079.411151515153</v>
      </c>
      <c r="H16" s="4">
        <v>56475.503060606061</v>
      </c>
      <c r="I16" s="4">
        <v>135140.93314141413</v>
      </c>
      <c r="J16" s="4">
        <v>11107.058464646465</v>
      </c>
      <c r="K16" s="4">
        <v>0</v>
      </c>
      <c r="L16" s="4">
        <v>146247.99160606059</v>
      </c>
      <c r="M16" s="4">
        <v>20075.582545454548</v>
      </c>
      <c r="N16" s="4">
        <v>13851.162444444446</v>
      </c>
      <c r="O16" s="13">
        <v>33926.744989898994</v>
      </c>
      <c r="P16" s="13">
        <f t="shared" si="1"/>
        <v>396739.5778989899</v>
      </c>
    </row>
    <row r="17" spans="2:16">
      <c r="B17" s="25" t="s">
        <v>44</v>
      </c>
      <c r="C17" s="16">
        <v>7647.9758181818188</v>
      </c>
      <c r="D17" s="16"/>
      <c r="E17" s="16">
        <f t="shared" si="0"/>
        <v>7647.9758181818188</v>
      </c>
      <c r="F17" s="16">
        <v>542.02845454545457</v>
      </c>
      <c r="G17" s="16">
        <v>25558.314242424247</v>
      </c>
      <c r="H17" s="16">
        <v>45428.749727272727</v>
      </c>
      <c r="I17" s="16">
        <v>5697.9555858585863</v>
      </c>
      <c r="J17" s="16">
        <v>8377.5723838383838</v>
      </c>
      <c r="K17" s="16">
        <v>0</v>
      </c>
      <c r="L17" s="16">
        <v>14075.527969696968</v>
      </c>
      <c r="M17" s="16">
        <v>5506.5299393939395</v>
      </c>
      <c r="N17" s="16">
        <v>4944.3369696969694</v>
      </c>
      <c r="O17" s="15">
        <v>10450.86690909091</v>
      </c>
      <c r="P17" s="15">
        <f t="shared" si="1"/>
        <v>103703.46312121213</v>
      </c>
    </row>
    <row r="18" spans="2:16">
      <c r="B18" s="25" t="s">
        <v>42</v>
      </c>
      <c r="C18" s="4">
        <v>48796.224999999999</v>
      </c>
      <c r="D18" s="4"/>
      <c r="E18" s="4">
        <f t="shared" si="0"/>
        <v>48796.224999999999</v>
      </c>
      <c r="F18" s="4">
        <v>13935.355545454546</v>
      </c>
      <c r="G18" s="4">
        <v>31661.167474747475</v>
      </c>
      <c r="H18" s="4">
        <v>498230.55079797975</v>
      </c>
      <c r="I18" s="4">
        <v>49798.300313131309</v>
      </c>
      <c r="J18" s="4">
        <v>3859.6916565656566</v>
      </c>
      <c r="K18" s="4">
        <v>0</v>
      </c>
      <c r="L18" s="4">
        <v>53657.991969696966</v>
      </c>
      <c r="M18" s="4">
        <v>42085.382787878792</v>
      </c>
      <c r="N18" s="4">
        <v>24883.684090909093</v>
      </c>
      <c r="O18" s="13">
        <v>66969.066878787882</v>
      </c>
      <c r="P18" s="13">
        <f t="shared" si="1"/>
        <v>713250.35766666662</v>
      </c>
    </row>
    <row r="19" spans="2:16">
      <c r="B19" s="25" t="s">
        <v>43</v>
      </c>
      <c r="C19" s="16">
        <v>91336.753363636381</v>
      </c>
      <c r="D19" s="16">
        <v>51124.269453255401</v>
      </c>
      <c r="E19" s="16">
        <f t="shared" si="0"/>
        <v>142461.02281689178</v>
      </c>
      <c r="F19" s="16">
        <v>6693.7881818181813</v>
      </c>
      <c r="G19" s="16">
        <v>22889.94897979798</v>
      </c>
      <c r="H19" s="16">
        <v>113247.92191919193</v>
      </c>
      <c r="I19" s="16">
        <v>106274.67894949495</v>
      </c>
      <c r="J19" s="16">
        <v>18636.841656565659</v>
      </c>
      <c r="K19" s="16">
        <v>0</v>
      </c>
      <c r="L19" s="16">
        <v>124911.52060606063</v>
      </c>
      <c r="M19" s="16">
        <v>1784.9648484848485</v>
      </c>
      <c r="N19" s="16">
        <v>5000.2420808080806</v>
      </c>
      <c r="O19" s="15">
        <v>6785.2069292929291</v>
      </c>
      <c r="P19" s="15">
        <f t="shared" si="1"/>
        <v>416989.4094330534</v>
      </c>
    </row>
    <row r="20" spans="2:16">
      <c r="B20" s="25" t="s">
        <v>41</v>
      </c>
      <c r="C20" s="4">
        <v>17116.507363636363</v>
      </c>
      <c r="D20" s="4"/>
      <c r="E20" s="4">
        <f t="shared" si="0"/>
        <v>17116.507363636363</v>
      </c>
      <c r="F20" s="4">
        <v>5081.0433636363641</v>
      </c>
      <c r="G20" s="4">
        <v>3556.0853636363636</v>
      </c>
      <c r="H20" s="4">
        <v>0</v>
      </c>
      <c r="I20" s="4">
        <v>25958.306313131314</v>
      </c>
      <c r="J20" s="4">
        <v>0</v>
      </c>
      <c r="K20" s="4">
        <v>11444.995808080806</v>
      </c>
      <c r="L20" s="4">
        <v>37403.302121212124</v>
      </c>
      <c r="M20" s="4">
        <v>993.5151515151515</v>
      </c>
      <c r="N20" s="4">
        <v>4381.7068585858588</v>
      </c>
      <c r="O20" s="13">
        <v>5375.2220101010098</v>
      </c>
      <c r="P20" s="13">
        <f t="shared" si="1"/>
        <v>68532.160222222214</v>
      </c>
    </row>
    <row r="21" spans="2:16">
      <c r="B21" s="25" t="s">
        <v>40</v>
      </c>
      <c r="C21" s="16">
        <v>1459.4507272727274</v>
      </c>
      <c r="D21" s="16"/>
      <c r="E21" s="16">
        <f t="shared" si="0"/>
        <v>1459.4507272727274</v>
      </c>
      <c r="F21" s="16">
        <v>1675.810727272727</v>
      </c>
      <c r="G21" s="16">
        <v>1775.0484646464647</v>
      </c>
      <c r="H21" s="16">
        <v>0</v>
      </c>
      <c r="I21" s="16">
        <v>9728.879959595959</v>
      </c>
      <c r="J21" s="16">
        <v>5018.2862929292924</v>
      </c>
      <c r="K21" s="16">
        <v>0</v>
      </c>
      <c r="L21" s="16">
        <v>14747.16625252525</v>
      </c>
      <c r="M21" s="16">
        <v>1647.8814545454545</v>
      </c>
      <c r="N21" s="16">
        <v>4391.4976969696972</v>
      </c>
      <c r="O21" s="15">
        <v>6039.3791515151524</v>
      </c>
      <c r="P21" s="15">
        <f t="shared" si="1"/>
        <v>25696.855323232325</v>
      </c>
    </row>
    <row r="22" spans="2:16">
      <c r="B22" s="25" t="s">
        <v>39</v>
      </c>
      <c r="C22" s="4">
        <v>2548.2387272727269</v>
      </c>
      <c r="D22" s="4"/>
      <c r="E22" s="4">
        <f t="shared" si="0"/>
        <v>2548.2387272727269</v>
      </c>
      <c r="F22" s="4">
        <v>1268.2359090909092</v>
      </c>
      <c r="G22" s="4">
        <v>5300.1083636363637</v>
      </c>
      <c r="H22" s="4">
        <v>33954.121292929289</v>
      </c>
      <c r="I22" s="4">
        <v>17011.802323232321</v>
      </c>
      <c r="J22" s="4">
        <v>0</v>
      </c>
      <c r="K22" s="4">
        <v>0</v>
      </c>
      <c r="L22" s="4">
        <v>17011.802323232321</v>
      </c>
      <c r="M22" s="4">
        <v>208.56460606060608</v>
      </c>
      <c r="N22" s="4">
        <v>0</v>
      </c>
      <c r="O22" s="13">
        <v>208.56460606060608</v>
      </c>
      <c r="P22" s="13">
        <f t="shared" si="1"/>
        <v>60291.071222222221</v>
      </c>
    </row>
    <row r="23" spans="2:16">
      <c r="B23" s="25" t="s">
        <v>38</v>
      </c>
      <c r="C23" s="16">
        <v>21238.887636363637</v>
      </c>
      <c r="D23" s="16"/>
      <c r="E23" s="16">
        <f t="shared" si="0"/>
        <v>21238.887636363637</v>
      </c>
      <c r="F23" s="16">
        <v>251.5661818181818</v>
      </c>
      <c r="G23" s="16">
        <v>29.63928282828283</v>
      </c>
      <c r="H23" s="16">
        <v>0</v>
      </c>
      <c r="I23" s="16">
        <v>15482.656484848487</v>
      </c>
      <c r="J23" s="16">
        <v>54.608020202020199</v>
      </c>
      <c r="K23" s="16">
        <v>0</v>
      </c>
      <c r="L23" s="16">
        <v>15537.264505050507</v>
      </c>
      <c r="M23" s="16">
        <v>754.42448484848489</v>
      </c>
      <c r="N23" s="16">
        <v>0</v>
      </c>
      <c r="O23" s="15">
        <v>754.42448484848489</v>
      </c>
      <c r="P23" s="15">
        <f t="shared" si="1"/>
        <v>37811.782090909088</v>
      </c>
    </row>
    <row r="24" spans="2:16">
      <c r="B24" s="25" t="s">
        <v>37</v>
      </c>
      <c r="C24" s="4">
        <v>25032.061909090909</v>
      </c>
      <c r="D24" s="4"/>
      <c r="E24" s="4">
        <f t="shared" si="0"/>
        <v>25032.061909090909</v>
      </c>
      <c r="F24" s="4">
        <v>36042.442727272726</v>
      </c>
      <c r="G24" s="4">
        <v>35747.462919191916</v>
      </c>
      <c r="H24" s="4">
        <v>0</v>
      </c>
      <c r="I24" s="4">
        <v>203184.06254545457</v>
      </c>
      <c r="J24" s="4">
        <v>30436.314242424243</v>
      </c>
      <c r="K24" s="4">
        <v>0</v>
      </c>
      <c r="L24" s="4">
        <v>233620.37678787881</v>
      </c>
      <c r="M24" s="4">
        <v>20150.402424242428</v>
      </c>
      <c r="N24" s="4">
        <v>25966.090727272727</v>
      </c>
      <c r="O24" s="13">
        <v>46116.493151515155</v>
      </c>
      <c r="P24" s="13">
        <f t="shared" si="1"/>
        <v>376558.83749494952</v>
      </c>
    </row>
    <row r="25" spans="2:16">
      <c r="B25" s="25" t="s">
        <v>36</v>
      </c>
      <c r="C25" s="16">
        <v>5441.4629090909093</v>
      </c>
      <c r="D25" s="16"/>
      <c r="E25" s="16">
        <f t="shared" si="0"/>
        <v>5441.4629090909093</v>
      </c>
      <c r="F25" s="16">
        <v>250.81618181818183</v>
      </c>
      <c r="G25" s="16">
        <v>1756.7559898989898</v>
      </c>
      <c r="H25" s="16">
        <v>11387.963070707072</v>
      </c>
      <c r="I25" s="16">
        <v>8387.3163636363624</v>
      </c>
      <c r="J25" s="16">
        <v>0</v>
      </c>
      <c r="K25" s="16">
        <v>0</v>
      </c>
      <c r="L25" s="16">
        <v>8387.3163636363624</v>
      </c>
      <c r="M25" s="16">
        <v>1255.6433939393937</v>
      </c>
      <c r="N25" s="16">
        <v>0</v>
      </c>
      <c r="O25" s="15">
        <v>1255.6433939393937</v>
      </c>
      <c r="P25" s="15">
        <f t="shared" si="1"/>
        <v>28479.957909090906</v>
      </c>
    </row>
    <row r="26" spans="2:16">
      <c r="B26" s="25" t="s">
        <v>35</v>
      </c>
      <c r="C26" s="4">
        <v>221.67036363636362</v>
      </c>
      <c r="D26" s="4"/>
      <c r="E26" s="4">
        <f t="shared" si="0"/>
        <v>221.67036363636362</v>
      </c>
      <c r="F26" s="4">
        <v>130.63227272727272</v>
      </c>
      <c r="G26" s="4">
        <v>0</v>
      </c>
      <c r="H26" s="4">
        <v>0</v>
      </c>
      <c r="I26" s="4">
        <v>3412.0103232323231</v>
      </c>
      <c r="J26" s="4">
        <v>0</v>
      </c>
      <c r="K26" s="4">
        <v>0</v>
      </c>
      <c r="L26" s="4">
        <v>3412.0103232323231</v>
      </c>
      <c r="M26" s="4">
        <v>1258.181818181818</v>
      </c>
      <c r="N26" s="4">
        <v>0</v>
      </c>
      <c r="O26" s="13">
        <v>1258.181818181818</v>
      </c>
      <c r="P26" s="13">
        <f t="shared" si="1"/>
        <v>5022.4947777777779</v>
      </c>
    </row>
    <row r="27" spans="2:16">
      <c r="B27" s="25" t="s">
        <v>34</v>
      </c>
      <c r="C27" s="16">
        <v>4813.1732727272729</v>
      </c>
      <c r="D27" s="16"/>
      <c r="E27" s="16">
        <f t="shared" si="0"/>
        <v>4813.1732727272729</v>
      </c>
      <c r="F27" s="16">
        <v>181.41254545454547</v>
      </c>
      <c r="G27" s="16">
        <v>1770.9040303030304</v>
      </c>
      <c r="H27" s="16">
        <v>0</v>
      </c>
      <c r="I27" s="16">
        <v>8312.3962525252537</v>
      </c>
      <c r="J27" s="16">
        <v>0</v>
      </c>
      <c r="K27" s="16">
        <v>0</v>
      </c>
      <c r="L27" s="16">
        <v>8312.3962525252537</v>
      </c>
      <c r="M27" s="16">
        <v>3719.8523636363639</v>
      </c>
      <c r="N27" s="16">
        <v>0</v>
      </c>
      <c r="O27" s="15">
        <v>3719.8523636363639</v>
      </c>
      <c r="P27" s="15">
        <f t="shared" si="1"/>
        <v>18797.738464646467</v>
      </c>
    </row>
    <row r="28" spans="2:16">
      <c r="B28" s="25" t="s">
        <v>32</v>
      </c>
      <c r="C28" s="4">
        <v>106.85818181818182</v>
      </c>
      <c r="D28" s="4"/>
      <c r="E28" s="4">
        <f t="shared" si="0"/>
        <v>106.85818181818182</v>
      </c>
      <c r="F28" s="4">
        <v>283.94327272727276</v>
      </c>
      <c r="G28" s="4">
        <v>0</v>
      </c>
      <c r="H28" s="4">
        <v>0</v>
      </c>
      <c r="I28" s="4">
        <v>0</v>
      </c>
      <c r="J28" s="4">
        <v>0</v>
      </c>
      <c r="K28" s="4">
        <v>5694.4449595959595</v>
      </c>
      <c r="L28" s="4">
        <v>5694.4449595959595</v>
      </c>
      <c r="M28" s="4">
        <v>259.51733333333334</v>
      </c>
      <c r="N28" s="4">
        <v>2078.9081919191922</v>
      </c>
      <c r="O28" s="13">
        <v>2338.4255252525254</v>
      </c>
      <c r="P28" s="13">
        <f t="shared" si="1"/>
        <v>8423.6719393939384</v>
      </c>
    </row>
    <row r="29" spans="2:16">
      <c r="B29" s="25" t="s">
        <v>31</v>
      </c>
      <c r="C29" s="16">
        <v>145.75327272727273</v>
      </c>
      <c r="D29" s="16"/>
      <c r="E29" s="16">
        <f t="shared" si="0"/>
        <v>145.75327272727273</v>
      </c>
      <c r="F29" s="16">
        <v>239.71199999999999</v>
      </c>
      <c r="G29" s="16">
        <v>0</v>
      </c>
      <c r="H29" s="16">
        <v>0</v>
      </c>
      <c r="I29" s="16">
        <v>3321.8393333333329</v>
      </c>
      <c r="J29" s="16">
        <v>0</v>
      </c>
      <c r="K29" s="16">
        <v>5641.8156666666673</v>
      </c>
      <c r="L29" s="16">
        <v>8963.6550000000007</v>
      </c>
      <c r="M29" s="16">
        <v>0</v>
      </c>
      <c r="N29" s="16">
        <v>1578.3464242424243</v>
      </c>
      <c r="O29" s="15">
        <v>1578.3464242424243</v>
      </c>
      <c r="P29" s="15">
        <f t="shared" si="1"/>
        <v>10927.466696969695</v>
      </c>
    </row>
    <row r="30" spans="2:16">
      <c r="B30" s="25" t="s">
        <v>33</v>
      </c>
      <c r="C30" s="4">
        <v>6592.1331818181816</v>
      </c>
      <c r="D30" s="4"/>
      <c r="E30" s="4">
        <f t="shared" si="0"/>
        <v>6592.1331818181816</v>
      </c>
      <c r="F30" s="4">
        <v>59.410454545454542</v>
      </c>
      <c r="G30" s="4">
        <v>0</v>
      </c>
      <c r="H30" s="4">
        <v>0</v>
      </c>
      <c r="I30" s="4">
        <v>3523.249414141414</v>
      </c>
      <c r="J30" s="4">
        <v>0</v>
      </c>
      <c r="K30" s="4">
        <v>0</v>
      </c>
      <c r="L30" s="4">
        <v>3523.249414141414</v>
      </c>
      <c r="M30" s="4">
        <v>0</v>
      </c>
      <c r="N30" s="4">
        <v>0</v>
      </c>
      <c r="O30" s="13">
        <v>0</v>
      </c>
      <c r="P30" s="13">
        <f t="shared" si="1"/>
        <v>10174.79305050505</v>
      </c>
    </row>
    <row r="31" spans="2:16">
      <c r="B31" s="25" t="s">
        <v>29</v>
      </c>
      <c r="C31" s="16">
        <v>24251.948636363632</v>
      </c>
      <c r="D31" s="16">
        <v>13631.199683893796</v>
      </c>
      <c r="E31" s="16">
        <f t="shared" si="0"/>
        <v>37883.148320257431</v>
      </c>
      <c r="F31" s="16">
        <v>2569.1745454545453</v>
      </c>
      <c r="G31" s="16">
        <v>2151.3964646464647</v>
      </c>
      <c r="H31" s="16">
        <v>0</v>
      </c>
      <c r="I31" s="16">
        <v>79377.218909090909</v>
      </c>
      <c r="J31" s="16">
        <v>20184.987272727274</v>
      </c>
      <c r="K31" s="16">
        <v>0</v>
      </c>
      <c r="L31" s="16">
        <v>99562.206181818183</v>
      </c>
      <c r="M31" s="16">
        <v>196.86884848484848</v>
      </c>
      <c r="N31" s="16">
        <v>0</v>
      </c>
      <c r="O31" s="15">
        <v>196.86884848484848</v>
      </c>
      <c r="P31" s="15">
        <f t="shared" si="1"/>
        <v>142362.79436066147</v>
      </c>
    </row>
    <row r="32" spans="2:16">
      <c r="B32" s="25" t="s">
        <v>28</v>
      </c>
      <c r="C32" s="4">
        <v>14156.360181818181</v>
      </c>
      <c r="D32" s="4">
        <v>0</v>
      </c>
      <c r="E32" s="4">
        <f t="shared" si="0"/>
        <v>14156.360181818181</v>
      </c>
      <c r="F32" s="4">
        <v>1229.2109090909089</v>
      </c>
      <c r="G32" s="4">
        <v>1691.028101010101</v>
      </c>
      <c r="H32" s="4">
        <v>0</v>
      </c>
      <c r="I32" s="4">
        <v>0</v>
      </c>
      <c r="J32" s="4">
        <v>0</v>
      </c>
      <c r="K32" s="4">
        <v>0</v>
      </c>
      <c r="L32" s="4">
        <v>0</v>
      </c>
      <c r="M32" s="4">
        <v>38171.57842424242</v>
      </c>
      <c r="N32" s="4">
        <v>80488.711585858589</v>
      </c>
      <c r="O32" s="13">
        <v>118660.290010101</v>
      </c>
      <c r="P32" s="13">
        <f t="shared" si="1"/>
        <v>135736.88920202022</v>
      </c>
    </row>
    <row r="33" spans="2:16">
      <c r="B33" s="25" t="s">
        <v>30</v>
      </c>
      <c r="C33" s="16">
        <v>19827.24009090909</v>
      </c>
      <c r="D33" s="16"/>
      <c r="E33" s="16">
        <f t="shared" si="0"/>
        <v>19827.24009090909</v>
      </c>
      <c r="F33" s="16">
        <v>2090.3199090909088</v>
      </c>
      <c r="G33" s="16">
        <v>33637.918424242423</v>
      </c>
      <c r="H33" s="16">
        <v>44963.858111111113</v>
      </c>
      <c r="I33" s="16">
        <v>19172.209343434344</v>
      </c>
      <c r="J33" s="16">
        <v>8997.524616161616</v>
      </c>
      <c r="K33" s="16">
        <v>13636.550252525254</v>
      </c>
      <c r="L33" s="16">
        <v>41806.284212121216</v>
      </c>
      <c r="M33" s="16">
        <v>3669.1995151515157</v>
      </c>
      <c r="N33" s="16">
        <v>0</v>
      </c>
      <c r="O33" s="15">
        <v>3669.1995151515157</v>
      </c>
      <c r="P33" s="15">
        <f t="shared" si="1"/>
        <v>145994.82026262628</v>
      </c>
    </row>
    <row r="34" spans="2:16">
      <c r="B34" s="25" t="s">
        <v>27</v>
      </c>
      <c r="C34" s="4">
        <v>16385.611727272728</v>
      </c>
      <c r="D34" s="4"/>
      <c r="E34" s="4">
        <f t="shared" si="0"/>
        <v>16385.611727272728</v>
      </c>
      <c r="F34" s="4">
        <v>5219.8626363636358</v>
      </c>
      <c r="G34" s="4">
        <v>3510.604626262626</v>
      </c>
      <c r="H34" s="4">
        <v>0</v>
      </c>
      <c r="I34" s="4">
        <v>27914.921616161617</v>
      </c>
      <c r="J34" s="4">
        <v>0</v>
      </c>
      <c r="K34" s="4">
        <v>0</v>
      </c>
      <c r="L34" s="4">
        <v>27914.921616161617</v>
      </c>
      <c r="M34" s="4">
        <v>7716.3699393939396</v>
      </c>
      <c r="N34" s="4">
        <v>5214.8363636363629</v>
      </c>
      <c r="O34" s="13">
        <v>12931.206303030303</v>
      </c>
      <c r="P34" s="13">
        <f t="shared" si="1"/>
        <v>65962.206909090921</v>
      </c>
    </row>
    <row r="35" spans="2:16">
      <c r="B35" s="25" t="s">
        <v>26</v>
      </c>
      <c r="C35" s="16">
        <v>6747.5320000000002</v>
      </c>
      <c r="D35" s="16"/>
      <c r="E35" s="16">
        <f t="shared" si="0"/>
        <v>6747.5320000000002</v>
      </c>
      <c r="F35" s="16">
        <v>3419.1910909090907</v>
      </c>
      <c r="G35" s="16">
        <v>5291.0006161616157</v>
      </c>
      <c r="H35" s="16">
        <v>22573.697262626261</v>
      </c>
      <c r="I35" s="16">
        <v>12271.043050505052</v>
      </c>
      <c r="J35" s="16">
        <v>110.77178787878788</v>
      </c>
      <c r="K35" s="16">
        <v>5690.5889696969698</v>
      </c>
      <c r="L35" s="16">
        <v>18072.403808080806</v>
      </c>
      <c r="M35" s="16">
        <v>14247.046545454547</v>
      </c>
      <c r="N35" s="16">
        <v>4762.943666666667</v>
      </c>
      <c r="O35" s="15">
        <v>19009.990212121214</v>
      </c>
      <c r="P35" s="15">
        <f t="shared" si="1"/>
        <v>75113.814989898994</v>
      </c>
    </row>
    <row r="36" spans="2:16">
      <c r="B36" s="25" t="s">
        <v>25</v>
      </c>
      <c r="C36" s="4">
        <v>479.6940909090909</v>
      </c>
      <c r="D36" s="4"/>
      <c r="E36" s="4">
        <f t="shared" si="0"/>
        <v>479.6940909090909</v>
      </c>
      <c r="F36" s="4">
        <v>599.58990909090903</v>
      </c>
      <c r="G36" s="4">
        <v>1771.1308888888891</v>
      </c>
      <c r="H36" s="4">
        <v>0</v>
      </c>
      <c r="I36" s="4">
        <v>5003.8657272727278</v>
      </c>
      <c r="J36" s="4">
        <v>0</v>
      </c>
      <c r="K36" s="4">
        <v>5824.9927878787885</v>
      </c>
      <c r="L36" s="4">
        <v>10828.858515151516</v>
      </c>
      <c r="M36" s="4">
        <v>11977.228606060606</v>
      </c>
      <c r="N36" s="4">
        <v>285.55163636363642</v>
      </c>
      <c r="O36" s="13">
        <v>12262.780242424242</v>
      </c>
      <c r="P36" s="13">
        <f t="shared" si="1"/>
        <v>25942.05364646465</v>
      </c>
    </row>
    <row r="37" spans="2:16">
      <c r="B37" s="25" t="s">
        <v>24</v>
      </c>
      <c r="C37" s="16">
        <v>12142.253090909091</v>
      </c>
      <c r="D37" s="16">
        <v>1189.5681040392378</v>
      </c>
      <c r="E37" s="16">
        <f t="shared" si="0"/>
        <v>13331.821194948328</v>
      </c>
      <c r="F37" s="16">
        <v>1370.2574545454545</v>
      </c>
      <c r="G37" s="16">
        <v>23853.872878787879</v>
      </c>
      <c r="H37" s="16">
        <v>56606.564919191922</v>
      </c>
      <c r="I37" s="16">
        <v>2821.060727272727</v>
      </c>
      <c r="J37" s="16">
        <v>0</v>
      </c>
      <c r="K37" s="16">
        <v>0</v>
      </c>
      <c r="L37" s="16">
        <v>2821.060727272727</v>
      </c>
      <c r="M37" s="16">
        <v>12587.523151515152</v>
      </c>
      <c r="N37" s="16">
        <v>51187.585515151513</v>
      </c>
      <c r="O37" s="15">
        <v>63775.108666666674</v>
      </c>
      <c r="P37" s="15">
        <f t="shared" si="1"/>
        <v>161758.68584141298</v>
      </c>
    </row>
    <row r="38" spans="2:16">
      <c r="B38" s="25" t="s">
        <v>23</v>
      </c>
      <c r="C38" s="4">
        <v>86.853454545454554</v>
      </c>
      <c r="D38" s="4"/>
      <c r="E38" s="4">
        <f t="shared" si="0"/>
        <v>86.853454545454554</v>
      </c>
      <c r="F38" s="4">
        <v>809.19799999999998</v>
      </c>
      <c r="G38" s="4">
        <v>1769.0726060606059</v>
      </c>
      <c r="H38" s="4">
        <v>11347.39393939394</v>
      </c>
      <c r="I38" s="4">
        <v>4855.2298585858589</v>
      </c>
      <c r="J38" s="4">
        <v>0</v>
      </c>
      <c r="K38" s="4">
        <v>0</v>
      </c>
      <c r="L38" s="4">
        <v>4855.2298585858589</v>
      </c>
      <c r="M38" s="4">
        <v>5728.9282424242419</v>
      </c>
      <c r="N38" s="4">
        <v>0</v>
      </c>
      <c r="O38" s="13">
        <v>5728.9282424242419</v>
      </c>
      <c r="P38" s="13">
        <f t="shared" si="1"/>
        <v>24596.6761010101</v>
      </c>
    </row>
    <row r="39" spans="2:16" ht="15.75" thickBot="1">
      <c r="B39" s="25" t="s">
        <v>22</v>
      </c>
      <c r="C39" s="16">
        <v>384.32745454545454</v>
      </c>
      <c r="D39" s="16"/>
      <c r="E39" s="16">
        <f t="shared" si="0"/>
        <v>384.32745454545454</v>
      </c>
      <c r="F39" s="16">
        <v>710.0148181818181</v>
      </c>
      <c r="G39" s="16">
        <v>3544.5948585858587</v>
      </c>
      <c r="H39" s="16">
        <v>22831.890616161614</v>
      </c>
      <c r="I39" s="16">
        <v>7224.7022626262624</v>
      </c>
      <c r="J39" s="16">
        <v>0</v>
      </c>
      <c r="K39" s="16">
        <v>0</v>
      </c>
      <c r="L39" s="16">
        <v>7224.7022626262624</v>
      </c>
      <c r="M39" s="16">
        <v>8637.0843636363625</v>
      </c>
      <c r="N39" s="16">
        <v>0</v>
      </c>
      <c r="O39" s="15">
        <v>8637.0843636363625</v>
      </c>
      <c r="P39" s="15">
        <f t="shared" si="1"/>
        <v>43332.614373737371</v>
      </c>
    </row>
    <row r="40" spans="2:16" ht="15.75" thickBot="1">
      <c r="B40" s="59" t="s">
        <v>300</v>
      </c>
      <c r="C40" s="36">
        <f t="shared" ref="C40:E40" si="2">SUM(C6:C39)</f>
        <v>566865.71699999995</v>
      </c>
      <c r="D40" s="36">
        <f t="shared" si="2"/>
        <v>134649.46816654011</v>
      </c>
      <c r="E40" s="36">
        <f t="shared" si="2"/>
        <v>701515.18516654009</v>
      </c>
      <c r="F40" s="36">
        <f t="shared" ref="F40:O40" si="3">SUM(F6:F39)</f>
        <v>215118.70736363632</v>
      </c>
      <c r="G40" s="36">
        <f t="shared" si="3"/>
        <v>324274.513969697</v>
      </c>
      <c r="H40" s="36">
        <f t="shared" si="3"/>
        <v>985209.43810100993</v>
      </c>
      <c r="I40" s="36">
        <f t="shared" si="3"/>
        <v>1053128.302080808</v>
      </c>
      <c r="J40" s="36">
        <f t="shared" si="3"/>
        <v>168675.69743434346</v>
      </c>
      <c r="K40" s="36">
        <f t="shared" si="3"/>
        <v>106193.91025252524</v>
      </c>
      <c r="L40" s="36">
        <f t="shared" si="3"/>
        <v>1327997.9097676771</v>
      </c>
      <c r="M40" s="36">
        <f t="shared" si="3"/>
        <v>285899.52363636368</v>
      </c>
      <c r="N40" s="36">
        <f t="shared" si="3"/>
        <v>266376.90996969701</v>
      </c>
      <c r="O40" s="37">
        <f t="shared" si="3"/>
        <v>552276.43360606057</v>
      </c>
      <c r="P40" s="37">
        <f t="shared" ref="P40" si="4">SUM(P6:P39)</f>
        <v>4106392.1879746211</v>
      </c>
    </row>
    <row r="41" spans="2:16" ht="15.75" thickBot="1">
      <c r="B41" s="59" t="s">
        <v>61</v>
      </c>
      <c r="C41" s="191">
        <f>C30+C19</f>
        <v>97928.886545454559</v>
      </c>
      <c r="D41" s="191">
        <f t="shared" ref="D41:P41" si="5">D30+D19</f>
        <v>51124.269453255401</v>
      </c>
      <c r="E41" s="191">
        <f t="shared" si="5"/>
        <v>149053.15599870996</v>
      </c>
      <c r="F41" s="191">
        <f t="shared" si="5"/>
        <v>6753.1986363636361</v>
      </c>
      <c r="G41" s="191">
        <f t="shared" si="5"/>
        <v>22889.94897979798</v>
      </c>
      <c r="H41" s="191">
        <f t="shared" si="5"/>
        <v>113247.92191919193</v>
      </c>
      <c r="I41" s="191">
        <f t="shared" si="5"/>
        <v>109797.92836363637</v>
      </c>
      <c r="J41" s="191">
        <f t="shared" si="5"/>
        <v>18636.841656565659</v>
      </c>
      <c r="K41" s="191">
        <f t="shared" si="5"/>
        <v>0</v>
      </c>
      <c r="L41" s="191">
        <f t="shared" si="5"/>
        <v>128434.77002020205</v>
      </c>
      <c r="M41" s="191">
        <f t="shared" si="5"/>
        <v>1784.9648484848485</v>
      </c>
      <c r="N41" s="191">
        <f t="shared" si="5"/>
        <v>5000.2420808080806</v>
      </c>
      <c r="O41" s="192">
        <f t="shared" si="5"/>
        <v>6785.2069292929291</v>
      </c>
      <c r="P41" s="192">
        <f t="shared" si="5"/>
        <v>427164.20248355845</v>
      </c>
    </row>
    <row r="42" spans="2:16">
      <c r="B42" s="197" t="s">
        <v>107</v>
      </c>
      <c r="C42" s="198"/>
      <c r="D42" s="198"/>
      <c r="E42" s="198"/>
      <c r="F42" s="198">
        <v>0</v>
      </c>
      <c r="G42" s="198"/>
      <c r="H42" s="198"/>
      <c r="I42" s="198"/>
      <c r="J42" s="198"/>
      <c r="K42" s="198"/>
      <c r="L42" s="198"/>
      <c r="M42" s="198"/>
      <c r="N42" s="198"/>
      <c r="O42" s="198"/>
      <c r="P42" s="200">
        <f t="shared" ref="P42:P47" si="6">SUM(E42:K42)+SUM(M42:N42)</f>
        <v>0</v>
      </c>
    </row>
    <row r="43" spans="2:16">
      <c r="B43" s="25" t="s">
        <v>124</v>
      </c>
      <c r="C43" s="4"/>
      <c r="D43" s="4"/>
      <c r="E43" s="4"/>
      <c r="F43" s="4">
        <v>0</v>
      </c>
      <c r="G43" s="4"/>
      <c r="H43" s="4"/>
      <c r="I43" s="4"/>
      <c r="J43" s="4"/>
      <c r="K43" s="4"/>
      <c r="L43" s="4"/>
      <c r="M43" s="4"/>
      <c r="N43" s="4"/>
      <c r="O43" s="4"/>
      <c r="P43" s="201">
        <f t="shared" si="6"/>
        <v>0</v>
      </c>
    </row>
    <row r="44" spans="2:16">
      <c r="B44" s="25" t="s">
        <v>126</v>
      </c>
      <c r="C44" s="16"/>
      <c r="D44" s="16"/>
      <c r="E44" s="16"/>
      <c r="F44" s="16">
        <v>0</v>
      </c>
      <c r="G44" s="16"/>
      <c r="H44" s="16"/>
      <c r="I44" s="16"/>
      <c r="J44" s="16"/>
      <c r="K44" s="16"/>
      <c r="L44" s="16"/>
      <c r="M44" s="16"/>
      <c r="N44" s="16"/>
      <c r="O44" s="16"/>
      <c r="P44" s="202">
        <f t="shared" si="6"/>
        <v>0</v>
      </c>
    </row>
    <row r="45" spans="2:16">
      <c r="B45" s="25" t="s">
        <v>180</v>
      </c>
      <c r="C45" s="4"/>
      <c r="D45" s="4"/>
      <c r="E45" s="4"/>
      <c r="F45" s="4">
        <v>0</v>
      </c>
      <c r="G45" s="4"/>
      <c r="H45" s="4"/>
      <c r="I45" s="4"/>
      <c r="J45" s="4"/>
      <c r="K45" s="4"/>
      <c r="L45" s="4"/>
      <c r="M45" s="4"/>
      <c r="N45" s="4"/>
      <c r="O45" s="4"/>
      <c r="P45" s="201">
        <f t="shared" si="6"/>
        <v>0</v>
      </c>
    </row>
    <row r="46" spans="2:16" ht="15.75" thickBot="1">
      <c r="B46" s="25" t="s">
        <v>146</v>
      </c>
      <c r="C46" s="16"/>
      <c r="D46" s="16"/>
      <c r="E46" s="16"/>
      <c r="F46" s="16">
        <v>0</v>
      </c>
      <c r="G46" s="16"/>
      <c r="H46" s="16"/>
      <c r="I46" s="16"/>
      <c r="J46" s="16"/>
      <c r="K46" s="16"/>
      <c r="L46" s="16"/>
      <c r="M46" s="16"/>
      <c r="N46" s="16"/>
      <c r="O46" s="16"/>
      <c r="P46" s="202">
        <f t="shared" si="6"/>
        <v>0</v>
      </c>
    </row>
    <row r="47" spans="2:16" ht="15.75" thickBot="1">
      <c r="B47" s="59" t="s">
        <v>133</v>
      </c>
      <c r="C47" s="55"/>
      <c r="D47" s="36"/>
      <c r="E47" s="36"/>
      <c r="F47" s="36">
        <f>SUM(F42:F46)</f>
        <v>0</v>
      </c>
      <c r="G47" s="36"/>
      <c r="H47" s="36"/>
      <c r="I47" s="36"/>
      <c r="J47" s="36"/>
      <c r="K47" s="36"/>
      <c r="L47" s="36"/>
      <c r="M47" s="36"/>
      <c r="N47" s="36"/>
      <c r="O47" s="36"/>
      <c r="P47" s="203">
        <f t="shared" si="6"/>
        <v>0</v>
      </c>
    </row>
    <row r="49" spans="2:16" ht="15.75" thickBot="1">
      <c r="B49" s="60" t="s">
        <v>137</v>
      </c>
      <c r="C49" s="33">
        <v>134001.13190909091</v>
      </c>
      <c r="D49" s="33"/>
      <c r="E49" s="33"/>
      <c r="F49" s="33"/>
      <c r="G49" s="33"/>
      <c r="H49" s="33"/>
      <c r="I49" s="33"/>
      <c r="J49" s="33"/>
      <c r="K49" s="33"/>
      <c r="L49" s="33"/>
      <c r="M49" s="33"/>
      <c r="N49" s="33"/>
      <c r="O49" s="33"/>
      <c r="P49" s="33"/>
    </row>
    <row r="50" spans="2:16">
      <c r="B50" s="61" t="s">
        <v>179</v>
      </c>
      <c r="C50" s="62">
        <f>SUM(C49)</f>
        <v>134001.13190909091</v>
      </c>
      <c r="D50" s="63"/>
      <c r="E50" s="63"/>
      <c r="F50" s="63"/>
      <c r="G50" s="63"/>
      <c r="H50" s="63"/>
      <c r="I50" s="63"/>
      <c r="J50" s="63"/>
      <c r="K50" s="63"/>
      <c r="L50" s="63"/>
      <c r="M50" s="63"/>
      <c r="N50" s="63"/>
      <c r="O50" s="63"/>
      <c r="P50" s="63"/>
    </row>
  </sheetData>
  <mergeCells count="2">
    <mergeCell ref="C2:P2"/>
    <mergeCell ref="C3:P3"/>
  </mergeCells>
  <hyperlinks>
    <hyperlink ref="R1" location="ReadMe!A1" display="go back to ReadMe"/>
  </hyperlinks>
  <printOptions horizontalCentered="1"/>
  <pageMargins left="0.23622047244094491" right="0.23622047244094491" top="0.74803149606299213" bottom="0.74803149606299213" header="0.31496062992125984" footer="0.31496062992125984"/>
  <pageSetup paperSize="9" scale="88" orientation="portrait" r:id="rId1"/>
  <headerFooter>
    <oddHeader>&amp;C&amp;A</oddHeader>
    <oddFooter>&amp;C&amp;Z&amp;F</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0"/>
  <sheetViews>
    <sheetView workbookViewId="0">
      <selection activeCell="L35" sqref="L35"/>
    </sheetView>
  </sheetViews>
  <sheetFormatPr baseColWidth="10" defaultColWidth="9.140625" defaultRowHeight="15"/>
  <cols>
    <col min="1" max="1" width="2.7109375" customWidth="1"/>
    <col min="2" max="2" width="9.7109375" style="1" bestFit="1" customWidth="1"/>
    <col min="4" max="5" width="9.140625" style="109"/>
    <col min="8" max="8" width="9.140625" customWidth="1"/>
    <col min="11" max="11" width="9.140625" customWidth="1"/>
  </cols>
  <sheetData>
    <row r="1" spans="1:18" ht="19.5" thickBot="1">
      <c r="A1" s="120" t="s">
        <v>302</v>
      </c>
      <c r="G1" s="118" t="s">
        <v>81</v>
      </c>
      <c r="R1" s="142" t="s">
        <v>370</v>
      </c>
    </row>
    <row r="2" spans="1:18" s="2" customFormat="1" ht="15.75" customHeight="1" thickBot="1">
      <c r="B2" s="30" t="s">
        <v>59</v>
      </c>
      <c r="C2" s="205">
        <v>2040</v>
      </c>
      <c r="D2" s="206"/>
      <c r="E2" s="206"/>
      <c r="F2" s="206"/>
      <c r="G2" s="206"/>
      <c r="H2" s="206"/>
      <c r="I2" s="206"/>
      <c r="J2" s="206"/>
      <c r="K2" s="206"/>
      <c r="L2" s="206"/>
      <c r="M2" s="206"/>
      <c r="N2" s="206"/>
      <c r="O2" s="206"/>
      <c r="P2" s="207"/>
    </row>
    <row r="3" spans="1:18" s="2" customFormat="1" ht="15.75" customHeight="1" thickBot="1">
      <c r="B3" s="58" t="s">
        <v>60</v>
      </c>
      <c r="C3" s="205" t="s">
        <v>9</v>
      </c>
      <c r="D3" s="206"/>
      <c r="E3" s="206"/>
      <c r="F3" s="206"/>
      <c r="G3" s="206"/>
      <c r="H3" s="206"/>
      <c r="I3" s="206"/>
      <c r="J3" s="206"/>
      <c r="K3" s="206"/>
      <c r="L3" s="206"/>
      <c r="M3" s="206"/>
      <c r="N3" s="206"/>
      <c r="O3" s="206"/>
      <c r="P3" s="207"/>
    </row>
    <row r="4" spans="1:18" ht="23.25" thickBot="1">
      <c r="B4" s="23" t="s">
        <v>149</v>
      </c>
      <c r="C4" s="67" t="s">
        <v>14</v>
      </c>
      <c r="D4" s="67" t="s">
        <v>298</v>
      </c>
      <c r="E4" s="67" t="s">
        <v>297</v>
      </c>
      <c r="F4" s="64" t="s">
        <v>15</v>
      </c>
      <c r="G4" s="64" t="s">
        <v>17</v>
      </c>
      <c r="H4" s="64" t="s">
        <v>16</v>
      </c>
      <c r="I4" s="64" t="s">
        <v>151</v>
      </c>
      <c r="J4" s="64" t="s">
        <v>186</v>
      </c>
      <c r="K4" s="64" t="s">
        <v>153</v>
      </c>
      <c r="L4" s="64" t="s">
        <v>158</v>
      </c>
      <c r="M4" s="64" t="s">
        <v>176</v>
      </c>
      <c r="N4" s="64" t="s">
        <v>177</v>
      </c>
      <c r="O4" s="48" t="s">
        <v>187</v>
      </c>
      <c r="P4" s="48" t="s">
        <v>185</v>
      </c>
    </row>
    <row r="5" spans="1:18" ht="15.75" thickBot="1">
      <c r="B5" s="24" t="s">
        <v>57</v>
      </c>
      <c r="C5" s="18" t="s">
        <v>6</v>
      </c>
      <c r="D5" s="18" t="s">
        <v>6</v>
      </c>
      <c r="E5" s="18" t="s">
        <v>6</v>
      </c>
      <c r="F5" s="18" t="s">
        <v>6</v>
      </c>
      <c r="G5" s="18" t="s">
        <v>6</v>
      </c>
      <c r="H5" s="18" t="s">
        <v>6</v>
      </c>
      <c r="I5" s="18" t="s">
        <v>6</v>
      </c>
      <c r="J5" s="18" t="s">
        <v>6</v>
      </c>
      <c r="K5" s="18" t="s">
        <v>6</v>
      </c>
      <c r="L5" s="18" t="s">
        <v>6</v>
      </c>
      <c r="M5" s="18" t="s">
        <v>6</v>
      </c>
      <c r="N5" s="18" t="s">
        <v>6</v>
      </c>
      <c r="O5" s="17" t="s">
        <v>6</v>
      </c>
      <c r="P5" s="17" t="s">
        <v>6</v>
      </c>
    </row>
    <row r="6" spans="1:18">
      <c r="B6" s="25" t="s">
        <v>56</v>
      </c>
      <c r="C6" s="4">
        <v>485.61581818181821</v>
      </c>
      <c r="D6" s="4"/>
      <c r="E6" s="4">
        <f>C6+D6</f>
        <v>485.61581818181821</v>
      </c>
      <c r="F6" s="4">
        <v>2515.1508181818185</v>
      </c>
      <c r="G6" s="4">
        <v>0</v>
      </c>
      <c r="H6" s="4">
        <v>0</v>
      </c>
      <c r="I6" s="4">
        <v>2047.5440808080807</v>
      </c>
      <c r="J6" s="4">
        <v>0</v>
      </c>
      <c r="K6" s="4">
        <v>0</v>
      </c>
      <c r="L6" s="4">
        <v>2047.5440808080807</v>
      </c>
      <c r="M6" s="4">
        <v>1998.712</v>
      </c>
      <c r="N6" s="4">
        <v>2863.0603939393941</v>
      </c>
      <c r="O6" s="13">
        <v>4861.7723939393945</v>
      </c>
      <c r="P6" s="13">
        <f>SUM(E6:K6)+SUM(M6:N6)</f>
        <v>9910.0831111111111</v>
      </c>
    </row>
    <row r="7" spans="1:18">
      <c r="B7" s="25" t="s">
        <v>54</v>
      </c>
      <c r="C7" s="16">
        <v>5963.0297272727275</v>
      </c>
      <c r="D7" s="16"/>
      <c r="E7" s="16">
        <f t="shared" ref="E7:E39" si="0">C7+D7</f>
        <v>5963.0297272727275</v>
      </c>
      <c r="F7" s="16">
        <v>2663.8369090909091</v>
      </c>
      <c r="G7" s="16">
        <v>7072.9466767676768</v>
      </c>
      <c r="H7" s="16">
        <v>0</v>
      </c>
      <c r="I7" s="16">
        <v>7853.7579090909094</v>
      </c>
      <c r="J7" s="16">
        <v>0</v>
      </c>
      <c r="K7" s="16">
        <v>0</v>
      </c>
      <c r="L7" s="16">
        <v>7853.7579090909094</v>
      </c>
      <c r="M7" s="16">
        <v>31537.041454545451</v>
      </c>
      <c r="N7" s="16">
        <v>8245.691525252525</v>
      </c>
      <c r="O7" s="15">
        <v>39782.732979797984</v>
      </c>
      <c r="P7" s="15">
        <f t="shared" ref="P7:P39" si="1">SUM(E7:K7)+SUM(M7:N7)</f>
        <v>63336.304202020197</v>
      </c>
    </row>
    <row r="8" spans="1:18">
      <c r="B8" s="25" t="s">
        <v>53</v>
      </c>
      <c r="C8" s="4">
        <v>966.57072727272725</v>
      </c>
      <c r="D8" s="4"/>
      <c r="E8" s="4">
        <f t="shared" si="0"/>
        <v>966.57072727272725</v>
      </c>
      <c r="F8" s="4">
        <v>638.15627272727272</v>
      </c>
      <c r="G8" s="4">
        <v>0</v>
      </c>
      <c r="H8" s="4">
        <v>0</v>
      </c>
      <c r="I8" s="4">
        <v>1986.5803939393938</v>
      </c>
      <c r="J8" s="4">
        <v>0</v>
      </c>
      <c r="K8" s="4">
        <v>77.066969696969693</v>
      </c>
      <c r="L8" s="4">
        <v>2063.6473636363635</v>
      </c>
      <c r="M8" s="4">
        <v>3881.2021818181815</v>
      </c>
      <c r="N8" s="4">
        <v>2465.88</v>
      </c>
      <c r="O8" s="13">
        <v>6347.0821818181812</v>
      </c>
      <c r="P8" s="13">
        <f t="shared" si="1"/>
        <v>10015.456545454545</v>
      </c>
    </row>
    <row r="9" spans="1:18">
      <c r="B9" s="25" t="s">
        <v>52</v>
      </c>
      <c r="C9" s="16">
        <v>15864.670272727273</v>
      </c>
      <c r="D9" s="16">
        <v>6723.5680625000005</v>
      </c>
      <c r="E9" s="16">
        <f t="shared" si="0"/>
        <v>22588.238335227274</v>
      </c>
      <c r="F9" s="16">
        <v>12905.744454545455</v>
      </c>
      <c r="G9" s="16">
        <v>27407.542939393941</v>
      </c>
      <c r="H9" s="16">
        <v>0</v>
      </c>
      <c r="I9" s="16">
        <v>19272.176858585859</v>
      </c>
      <c r="J9" s="16">
        <v>0</v>
      </c>
      <c r="K9" s="16">
        <v>0</v>
      </c>
      <c r="L9" s="16">
        <v>19272.176858585859</v>
      </c>
      <c r="M9" s="16">
        <v>1606.5347878787879</v>
      </c>
      <c r="N9" s="16">
        <v>0</v>
      </c>
      <c r="O9" s="15">
        <v>1606.5347878787879</v>
      </c>
      <c r="P9" s="15">
        <f t="shared" si="1"/>
        <v>83780.237375631317</v>
      </c>
    </row>
    <row r="10" spans="1:18">
      <c r="B10" s="25" t="s">
        <v>51</v>
      </c>
      <c r="C10" s="4">
        <v>3115.0323636363632</v>
      </c>
      <c r="D10" s="4"/>
      <c r="E10" s="4">
        <f t="shared" si="0"/>
        <v>3115.0323636363632</v>
      </c>
      <c r="F10" s="4">
        <v>2982.4211818181816</v>
      </c>
      <c r="G10" s="4">
        <v>8556.1619494949482</v>
      </c>
      <c r="H10" s="4">
        <v>11328.26893939394</v>
      </c>
      <c r="I10" s="4">
        <v>1965.0221717171719</v>
      </c>
      <c r="J10" s="4">
        <v>0</v>
      </c>
      <c r="K10" s="4">
        <v>155.99727272727273</v>
      </c>
      <c r="L10" s="4">
        <v>2121.0194444444446</v>
      </c>
      <c r="M10" s="4">
        <v>1599.8877575757574</v>
      </c>
      <c r="N10" s="4">
        <v>2483.8609595959597</v>
      </c>
      <c r="O10" s="13">
        <v>4083.7487171717171</v>
      </c>
      <c r="P10" s="13">
        <f t="shared" si="1"/>
        <v>32186.652595959597</v>
      </c>
    </row>
    <row r="11" spans="1:18">
      <c r="B11" s="25" t="s">
        <v>50</v>
      </c>
      <c r="C11" s="16">
        <v>685.90518181818186</v>
      </c>
      <c r="D11" s="16"/>
      <c r="E11" s="16">
        <f t="shared" si="0"/>
        <v>685.90518181818186</v>
      </c>
      <c r="F11" s="16">
        <v>9925.1454545454544</v>
      </c>
      <c r="G11" s="16">
        <v>8575.1629393939402</v>
      </c>
      <c r="H11" s="16">
        <v>0</v>
      </c>
      <c r="I11" s="16">
        <v>0</v>
      </c>
      <c r="J11" s="16">
        <v>0</v>
      </c>
      <c r="K11" s="16">
        <v>0</v>
      </c>
      <c r="L11" s="16">
        <v>0</v>
      </c>
      <c r="M11" s="16">
        <v>18740.759272727271</v>
      </c>
      <c r="N11" s="16">
        <v>20509.198161616161</v>
      </c>
      <c r="O11" s="15">
        <v>39249.957434343429</v>
      </c>
      <c r="P11" s="15">
        <f t="shared" si="1"/>
        <v>58436.17101010101</v>
      </c>
    </row>
    <row r="12" spans="1:18">
      <c r="B12" s="25" t="s">
        <v>49</v>
      </c>
      <c r="C12" s="4">
        <v>3719.637909090909</v>
      </c>
      <c r="D12" s="4"/>
      <c r="E12" s="4">
        <f t="shared" si="0"/>
        <v>3719.637909090909</v>
      </c>
      <c r="F12" s="4">
        <v>3575.505090909091</v>
      </c>
      <c r="G12" s="4">
        <v>8630.729878787879</v>
      </c>
      <c r="H12" s="4">
        <v>33709.83294949495</v>
      </c>
      <c r="I12" s="4">
        <v>8397.7197878787865</v>
      </c>
      <c r="J12" s="4">
        <v>0</v>
      </c>
      <c r="K12" s="4">
        <v>268.724595959596</v>
      </c>
      <c r="L12" s="4">
        <v>8666.4443838383831</v>
      </c>
      <c r="M12" s="4">
        <v>1619.8038787878788</v>
      </c>
      <c r="N12" s="4">
        <v>1013.1667575757575</v>
      </c>
      <c r="O12" s="13">
        <v>2632.9706363636369</v>
      </c>
      <c r="P12" s="13">
        <f t="shared" si="1"/>
        <v>60935.120848484847</v>
      </c>
    </row>
    <row r="13" spans="1:18">
      <c r="B13" s="25" t="s">
        <v>48</v>
      </c>
      <c r="C13" s="16">
        <v>133900.27045454548</v>
      </c>
      <c r="D13" s="16">
        <v>26326.681815422253</v>
      </c>
      <c r="E13" s="16">
        <f t="shared" si="0"/>
        <v>160226.95226996773</v>
      </c>
      <c r="F13" s="16">
        <v>77582.629454545458</v>
      </c>
      <c r="G13" s="16">
        <v>76405.894686868676</v>
      </c>
      <c r="H13" s="16">
        <v>0</v>
      </c>
      <c r="I13" s="16">
        <v>59205.388373737384</v>
      </c>
      <c r="J13" s="16">
        <v>12538.824393939394</v>
      </c>
      <c r="K13" s="16">
        <v>881.46278787878782</v>
      </c>
      <c r="L13" s="16">
        <v>72625.675555555557</v>
      </c>
      <c r="M13" s="16">
        <v>22380.320969696972</v>
      </c>
      <c r="N13" s="16">
        <v>0</v>
      </c>
      <c r="O13" s="15">
        <v>22380.320969696972</v>
      </c>
      <c r="P13" s="15">
        <f t="shared" si="1"/>
        <v>409221.47293663444</v>
      </c>
    </row>
    <row r="14" spans="1:18">
      <c r="B14" s="25" t="s">
        <v>47</v>
      </c>
      <c r="C14" s="4">
        <v>15579.049636363638</v>
      </c>
      <c r="D14" s="4">
        <v>8555.5874458092658</v>
      </c>
      <c r="E14" s="4">
        <f t="shared" si="0"/>
        <v>24134.637082172903</v>
      </c>
      <c r="F14" s="4">
        <v>462.41845454545455</v>
      </c>
      <c r="G14" s="4">
        <v>12058.517282828283</v>
      </c>
      <c r="H14" s="4">
        <v>0</v>
      </c>
      <c r="I14" s="4">
        <v>5763.9939090909093</v>
      </c>
      <c r="J14" s="4">
        <v>705.890595959596</v>
      </c>
      <c r="K14" s="4">
        <v>0</v>
      </c>
      <c r="L14" s="4">
        <v>6469.8845050505051</v>
      </c>
      <c r="M14" s="4">
        <v>35.029818181818179</v>
      </c>
      <c r="N14" s="4">
        <v>0</v>
      </c>
      <c r="O14" s="13">
        <v>35.029818181818179</v>
      </c>
      <c r="P14" s="13">
        <f t="shared" si="1"/>
        <v>43160.487142778969</v>
      </c>
    </row>
    <row r="15" spans="1:18">
      <c r="B15" s="25" t="s">
        <v>46</v>
      </c>
      <c r="C15" s="16">
        <v>2722.8555454545453</v>
      </c>
      <c r="D15" s="16"/>
      <c r="E15" s="16">
        <f t="shared" si="0"/>
        <v>2722.8555454545453</v>
      </c>
      <c r="F15" s="16">
        <v>763.1556363636364</v>
      </c>
      <c r="G15" s="16">
        <v>4913.1093939393932</v>
      </c>
      <c r="H15" s="16">
        <v>0</v>
      </c>
      <c r="I15" s="16">
        <v>1994.4480303030302</v>
      </c>
      <c r="J15" s="16">
        <v>0</v>
      </c>
      <c r="K15" s="16">
        <v>0</v>
      </c>
      <c r="L15" s="16">
        <v>1994.4480303030302</v>
      </c>
      <c r="M15" s="16">
        <v>37.415272727272729</v>
      </c>
      <c r="N15" s="16">
        <v>0</v>
      </c>
      <c r="O15" s="15">
        <v>37.415272727272729</v>
      </c>
      <c r="P15" s="15">
        <f t="shared" si="1"/>
        <v>10430.983878787878</v>
      </c>
    </row>
    <row r="16" spans="1:18">
      <c r="B16" s="25" t="s">
        <v>45</v>
      </c>
      <c r="C16" s="4">
        <v>75888.025999999998</v>
      </c>
      <c r="D16" s="4"/>
      <c r="E16" s="4">
        <f t="shared" si="0"/>
        <v>75888.025999999998</v>
      </c>
      <c r="F16" s="4">
        <v>94792.791181818175</v>
      </c>
      <c r="G16" s="4">
        <v>41721.205393939388</v>
      </c>
      <c r="H16" s="4">
        <v>33470.31146464646</v>
      </c>
      <c r="I16" s="4">
        <v>45373.512202020196</v>
      </c>
      <c r="J16" s="4">
        <v>1097.1431919191921</v>
      </c>
      <c r="K16" s="4">
        <v>0</v>
      </c>
      <c r="L16" s="4">
        <v>46470.655393939393</v>
      </c>
      <c r="M16" s="4">
        <v>19854.399272727274</v>
      </c>
      <c r="N16" s="4">
        <v>13879.921353535354</v>
      </c>
      <c r="O16" s="13">
        <v>33734.320626262626</v>
      </c>
      <c r="P16" s="13">
        <f t="shared" si="1"/>
        <v>326077.31006060605</v>
      </c>
    </row>
    <row r="17" spans="2:16">
      <c r="B17" s="25" t="s">
        <v>44</v>
      </c>
      <c r="C17" s="16">
        <v>6225.4673636363641</v>
      </c>
      <c r="D17" s="16"/>
      <c r="E17" s="16">
        <f t="shared" si="0"/>
        <v>6225.4673636363641</v>
      </c>
      <c r="F17" s="16">
        <v>56.364272727272727</v>
      </c>
      <c r="G17" s="16">
        <v>22629.118585858589</v>
      </c>
      <c r="H17" s="16">
        <v>44954.420383838384</v>
      </c>
      <c r="I17" s="16">
        <v>0</v>
      </c>
      <c r="J17" s="16">
        <v>506.154</v>
      </c>
      <c r="K17" s="16">
        <v>0</v>
      </c>
      <c r="L17" s="16">
        <v>506.154</v>
      </c>
      <c r="M17" s="16">
        <v>5514.6288484848483</v>
      </c>
      <c r="N17" s="16">
        <v>4952.4506767676767</v>
      </c>
      <c r="O17" s="15">
        <v>10467.079525252524</v>
      </c>
      <c r="P17" s="15">
        <f t="shared" si="1"/>
        <v>84838.604131313128</v>
      </c>
    </row>
    <row r="18" spans="2:16">
      <c r="B18" s="25" t="s">
        <v>42</v>
      </c>
      <c r="C18" s="4">
        <v>68483.798363636364</v>
      </c>
      <c r="D18" s="4"/>
      <c r="E18" s="4">
        <f t="shared" si="0"/>
        <v>68483.798363636364</v>
      </c>
      <c r="F18" s="4">
        <v>52985.416181818189</v>
      </c>
      <c r="G18" s="4">
        <v>57966.161141414144</v>
      </c>
      <c r="H18" s="4">
        <v>257227.01731313133</v>
      </c>
      <c r="I18" s="4">
        <v>13357.217797979798</v>
      </c>
      <c r="J18" s="4">
        <v>565.93708080808074</v>
      </c>
      <c r="K18" s="4">
        <v>0</v>
      </c>
      <c r="L18" s="4">
        <v>13923.154878787878</v>
      </c>
      <c r="M18" s="4">
        <v>42067.606545454546</v>
      </c>
      <c r="N18" s="4">
        <v>24868.271383838382</v>
      </c>
      <c r="O18" s="13">
        <v>66935.877929292939</v>
      </c>
      <c r="P18" s="13">
        <f t="shared" si="1"/>
        <v>517521.42580808082</v>
      </c>
    </row>
    <row r="19" spans="2:16">
      <c r="B19" s="25" t="s">
        <v>43</v>
      </c>
      <c r="C19" s="16">
        <v>142057.76454545456</v>
      </c>
      <c r="D19" s="16">
        <v>20054.447438272113</v>
      </c>
      <c r="E19" s="16">
        <f t="shared" si="0"/>
        <v>162112.21198372668</v>
      </c>
      <c r="F19" s="16">
        <v>22005.768545454546</v>
      </c>
      <c r="G19" s="16">
        <v>37439.656737373734</v>
      </c>
      <c r="H19" s="16">
        <v>55916.528161616159</v>
      </c>
      <c r="I19" s="16">
        <v>51908.01793939394</v>
      </c>
      <c r="J19" s="16">
        <v>349.18625252525254</v>
      </c>
      <c r="K19" s="16">
        <v>0</v>
      </c>
      <c r="L19" s="16">
        <v>52257.204191919191</v>
      </c>
      <c r="M19" s="16">
        <v>1804.1355151515152</v>
      </c>
      <c r="N19" s="16">
        <v>5055.9400707070708</v>
      </c>
      <c r="O19" s="15">
        <v>6860.0755858585853</v>
      </c>
      <c r="P19" s="15">
        <f t="shared" si="1"/>
        <v>336591.4452059489</v>
      </c>
    </row>
    <row r="20" spans="2:16">
      <c r="B20" s="25" t="s">
        <v>41</v>
      </c>
      <c r="C20" s="4">
        <v>16614.876545454546</v>
      </c>
      <c r="D20" s="4"/>
      <c r="E20" s="4">
        <f t="shared" si="0"/>
        <v>16614.876545454546</v>
      </c>
      <c r="F20" s="4">
        <v>10136.740454545456</v>
      </c>
      <c r="G20" s="4">
        <v>10280.627343434344</v>
      </c>
      <c r="H20" s="4">
        <v>0</v>
      </c>
      <c r="I20" s="4">
        <v>16377.015747474747</v>
      </c>
      <c r="J20" s="4">
        <v>0</v>
      </c>
      <c r="K20" s="4">
        <v>135.87888888888889</v>
      </c>
      <c r="L20" s="4">
        <v>16512.894636363635</v>
      </c>
      <c r="M20" s="4">
        <v>1003.177696969697</v>
      </c>
      <c r="N20" s="4">
        <v>4508.6974848484842</v>
      </c>
      <c r="O20" s="13">
        <v>5511.8751818181818</v>
      </c>
      <c r="P20" s="13">
        <f t="shared" si="1"/>
        <v>59057.014161616156</v>
      </c>
    </row>
    <row r="21" spans="2:16">
      <c r="B21" s="25" t="s">
        <v>40</v>
      </c>
      <c r="C21" s="16">
        <v>1868.4503636363636</v>
      </c>
      <c r="D21" s="16"/>
      <c r="E21" s="16">
        <f t="shared" si="0"/>
        <v>1868.4503636363636</v>
      </c>
      <c r="F21" s="16">
        <v>2395.413</v>
      </c>
      <c r="G21" s="16">
        <v>1689.019595959596</v>
      </c>
      <c r="H21" s="16">
        <v>0</v>
      </c>
      <c r="I21" s="16">
        <v>1996.831909090909</v>
      </c>
      <c r="J21" s="16">
        <v>389.32968686868685</v>
      </c>
      <c r="K21" s="16">
        <v>0</v>
      </c>
      <c r="L21" s="16">
        <v>2386.1615959595961</v>
      </c>
      <c r="M21" s="16">
        <v>1673.2560000000001</v>
      </c>
      <c r="N21" s="16">
        <v>4459.2821717171719</v>
      </c>
      <c r="O21" s="15">
        <v>6132.5381717171713</v>
      </c>
      <c r="P21" s="15">
        <f t="shared" si="1"/>
        <v>14471.582727272729</v>
      </c>
    </row>
    <row r="22" spans="2:16">
      <c r="B22" s="25" t="s">
        <v>39</v>
      </c>
      <c r="C22" s="4">
        <v>5907.0102727272724</v>
      </c>
      <c r="D22" s="4"/>
      <c r="E22" s="4">
        <f t="shared" si="0"/>
        <v>5907.0102727272724</v>
      </c>
      <c r="F22" s="4">
        <v>2335.7600000000002</v>
      </c>
      <c r="G22" s="4">
        <v>16756.041000000001</v>
      </c>
      <c r="H22" s="4">
        <v>22590.930363636362</v>
      </c>
      <c r="I22" s="4">
        <v>8540.3639696969694</v>
      </c>
      <c r="J22" s="4">
        <v>0</v>
      </c>
      <c r="K22" s="4">
        <v>0</v>
      </c>
      <c r="L22" s="4">
        <v>8540.3639696969694</v>
      </c>
      <c r="M22" s="4">
        <v>208.77187878787879</v>
      </c>
      <c r="N22" s="4">
        <v>0</v>
      </c>
      <c r="O22" s="13">
        <v>208.77187878787879</v>
      </c>
      <c r="P22" s="13">
        <f t="shared" si="1"/>
        <v>56338.877484848483</v>
      </c>
    </row>
    <row r="23" spans="2:16">
      <c r="B23" s="25" t="s">
        <v>38</v>
      </c>
      <c r="C23" s="16">
        <v>18559.429272727273</v>
      </c>
      <c r="D23" s="16"/>
      <c r="E23" s="16">
        <f t="shared" si="0"/>
        <v>18559.429272727273</v>
      </c>
      <c r="F23" s="16">
        <v>1649.4429090909089</v>
      </c>
      <c r="G23" s="16">
        <v>3385.8795353535352</v>
      </c>
      <c r="H23" s="16">
        <v>0</v>
      </c>
      <c r="I23" s="16">
        <v>6398.5903030303025</v>
      </c>
      <c r="J23" s="16">
        <v>212.13749494949496</v>
      </c>
      <c r="K23" s="16">
        <v>0</v>
      </c>
      <c r="L23" s="16">
        <v>6610.7277979797982</v>
      </c>
      <c r="M23" s="16">
        <v>762.86666666666667</v>
      </c>
      <c r="N23" s="16">
        <v>0</v>
      </c>
      <c r="O23" s="15">
        <v>762.86666666666667</v>
      </c>
      <c r="P23" s="15">
        <f t="shared" si="1"/>
        <v>30968.346181818179</v>
      </c>
    </row>
    <row r="24" spans="2:16">
      <c r="B24" s="25" t="s">
        <v>37</v>
      </c>
      <c r="C24" s="4">
        <v>37087.959727272726</v>
      </c>
      <c r="D24" s="4"/>
      <c r="E24" s="4">
        <f t="shared" si="0"/>
        <v>37087.959727272726</v>
      </c>
      <c r="F24" s="4">
        <v>102056.82490909091</v>
      </c>
      <c r="G24" s="4">
        <v>50673.734343434342</v>
      </c>
      <c r="H24" s="4">
        <v>0</v>
      </c>
      <c r="I24" s="4">
        <v>76537.531666666677</v>
      </c>
      <c r="J24" s="4">
        <v>1902.1476666666665</v>
      </c>
      <c r="K24" s="4">
        <v>0</v>
      </c>
      <c r="L24" s="4">
        <v>78439.679333333348</v>
      </c>
      <c r="M24" s="4">
        <v>19924.311272727275</v>
      </c>
      <c r="N24" s="4">
        <v>25673.874737373739</v>
      </c>
      <c r="O24" s="13">
        <v>45598.18601010101</v>
      </c>
      <c r="P24" s="13">
        <f t="shared" si="1"/>
        <v>313856.38432323228</v>
      </c>
    </row>
    <row r="25" spans="2:16">
      <c r="B25" s="25" t="s">
        <v>36</v>
      </c>
      <c r="C25" s="16">
        <v>4361.2922727272726</v>
      </c>
      <c r="D25" s="16"/>
      <c r="E25" s="16">
        <f t="shared" si="0"/>
        <v>4361.2922727272726</v>
      </c>
      <c r="F25" s="16">
        <v>1481.0683636363635</v>
      </c>
      <c r="G25" s="16">
        <v>3309.9972323232328</v>
      </c>
      <c r="H25" s="16">
        <v>11287.445535353536</v>
      </c>
      <c r="I25" s="16">
        <v>2023.7685454545453</v>
      </c>
      <c r="J25" s="16">
        <v>0</v>
      </c>
      <c r="K25" s="16">
        <v>0</v>
      </c>
      <c r="L25" s="16">
        <v>2023.7685454545453</v>
      </c>
      <c r="M25" s="16">
        <v>1259.5418181818181</v>
      </c>
      <c r="N25" s="16">
        <v>0</v>
      </c>
      <c r="O25" s="15">
        <v>1259.5418181818181</v>
      </c>
      <c r="P25" s="15">
        <f t="shared" si="1"/>
        <v>23723.113767676768</v>
      </c>
    </row>
    <row r="26" spans="2:16">
      <c r="B26" s="25" t="s">
        <v>35</v>
      </c>
      <c r="C26" s="4">
        <v>534.61890909090903</v>
      </c>
      <c r="D26" s="4"/>
      <c r="E26" s="4">
        <f t="shared" si="0"/>
        <v>534.61890909090903</v>
      </c>
      <c r="F26" s="4">
        <v>508.75400000000002</v>
      </c>
      <c r="G26" s="4">
        <v>3450.7661515151513</v>
      </c>
      <c r="H26" s="4">
        <v>0</v>
      </c>
      <c r="I26" s="4">
        <v>2032.6179999999999</v>
      </c>
      <c r="J26" s="4">
        <v>0</v>
      </c>
      <c r="K26" s="4">
        <v>0</v>
      </c>
      <c r="L26" s="4">
        <v>2032.6179999999999</v>
      </c>
      <c r="M26" s="4">
        <v>1251.8024242424244</v>
      </c>
      <c r="N26" s="4">
        <v>0</v>
      </c>
      <c r="O26" s="13">
        <v>1251.8024242424244</v>
      </c>
      <c r="P26" s="13">
        <f t="shared" si="1"/>
        <v>7778.5594848484843</v>
      </c>
    </row>
    <row r="27" spans="2:16">
      <c r="B27" s="25" t="s">
        <v>34</v>
      </c>
      <c r="C27" s="16">
        <v>3484.6058181818184</v>
      </c>
      <c r="D27" s="16"/>
      <c r="E27" s="16">
        <f t="shared" si="0"/>
        <v>3484.6058181818184</v>
      </c>
      <c r="F27" s="16">
        <v>1594.6279090909093</v>
      </c>
      <c r="G27" s="16">
        <v>4967.3708383838375</v>
      </c>
      <c r="H27" s="16">
        <v>0</v>
      </c>
      <c r="I27" s="16">
        <v>3963.0098787878787</v>
      </c>
      <c r="J27" s="16">
        <v>0</v>
      </c>
      <c r="K27" s="16">
        <v>0</v>
      </c>
      <c r="L27" s="16">
        <v>3963.0098787878787</v>
      </c>
      <c r="M27" s="16">
        <v>3750.2661818181818</v>
      </c>
      <c r="N27" s="16">
        <v>0</v>
      </c>
      <c r="O27" s="15">
        <v>3750.2661818181818</v>
      </c>
      <c r="P27" s="15">
        <f t="shared" si="1"/>
        <v>17759.880626262624</v>
      </c>
    </row>
    <row r="28" spans="2:16">
      <c r="B28" s="25" t="s">
        <v>32</v>
      </c>
      <c r="C28" s="4">
        <v>194.85127272727274</v>
      </c>
      <c r="D28" s="4"/>
      <c r="E28" s="4">
        <f t="shared" si="0"/>
        <v>194.85127272727274</v>
      </c>
      <c r="F28" s="4">
        <v>240.38090909090911</v>
      </c>
      <c r="G28" s="4">
        <v>0</v>
      </c>
      <c r="H28" s="4">
        <v>0</v>
      </c>
      <c r="I28" s="4">
        <v>0</v>
      </c>
      <c r="J28" s="4">
        <v>0</v>
      </c>
      <c r="K28" s="4">
        <v>0</v>
      </c>
      <c r="L28" s="4">
        <v>0</v>
      </c>
      <c r="M28" s="4">
        <v>262.76072727272731</v>
      </c>
      <c r="N28" s="4">
        <v>2105.1747575757572</v>
      </c>
      <c r="O28" s="13">
        <v>2367.9354848484845</v>
      </c>
      <c r="P28" s="13">
        <f t="shared" si="1"/>
        <v>2803.1676666666663</v>
      </c>
    </row>
    <row r="29" spans="2:16">
      <c r="B29" s="25" t="s">
        <v>31</v>
      </c>
      <c r="C29" s="16">
        <v>265.21709090909087</v>
      </c>
      <c r="D29" s="16"/>
      <c r="E29" s="16">
        <f t="shared" si="0"/>
        <v>265.21709090909087</v>
      </c>
      <c r="F29" s="16">
        <v>1528.6903636363636</v>
      </c>
      <c r="G29" s="16">
        <v>1761.2195151515152</v>
      </c>
      <c r="H29" s="16">
        <v>0</v>
      </c>
      <c r="I29" s="16">
        <v>2253.3203535353532</v>
      </c>
      <c r="J29" s="16">
        <v>0</v>
      </c>
      <c r="K29" s="16">
        <v>0</v>
      </c>
      <c r="L29" s="16">
        <v>2253.3203535353532</v>
      </c>
      <c r="M29" s="16">
        <v>0</v>
      </c>
      <c r="N29" s="16">
        <v>1575.8040505050506</v>
      </c>
      <c r="O29" s="15">
        <v>1575.8040505050506</v>
      </c>
      <c r="P29" s="15">
        <f t="shared" si="1"/>
        <v>7384.2513737373738</v>
      </c>
    </row>
    <row r="30" spans="2:16">
      <c r="B30" s="25" t="s">
        <v>33</v>
      </c>
      <c r="C30" s="4">
        <v>5430.6807272727274</v>
      </c>
      <c r="D30" s="4"/>
      <c r="E30" s="4">
        <f t="shared" si="0"/>
        <v>5430.6807272727274</v>
      </c>
      <c r="F30" s="4">
        <v>543.80254545454545</v>
      </c>
      <c r="G30" s="4">
        <v>0</v>
      </c>
      <c r="H30" s="4">
        <v>0</v>
      </c>
      <c r="I30" s="4">
        <v>1283.6246767676769</v>
      </c>
      <c r="J30" s="4">
        <v>0</v>
      </c>
      <c r="K30" s="4">
        <v>0</v>
      </c>
      <c r="L30" s="4">
        <v>1283.6246767676769</v>
      </c>
      <c r="M30" s="4">
        <v>0</v>
      </c>
      <c r="N30" s="4">
        <v>0</v>
      </c>
      <c r="O30" s="13">
        <v>0</v>
      </c>
      <c r="P30" s="13">
        <f t="shared" si="1"/>
        <v>7258.1079494949499</v>
      </c>
    </row>
    <row r="31" spans="2:16">
      <c r="B31" s="25" t="s">
        <v>29</v>
      </c>
      <c r="C31" s="16">
        <v>33043.110909090909</v>
      </c>
      <c r="D31" s="16">
        <v>2889.3874050311797</v>
      </c>
      <c r="E31" s="16">
        <f t="shared" si="0"/>
        <v>35932.498314122087</v>
      </c>
      <c r="F31" s="16">
        <v>16942.171636363637</v>
      </c>
      <c r="G31" s="16">
        <v>15435.984383838384</v>
      </c>
      <c r="H31" s="16">
        <v>11347.381878787879</v>
      </c>
      <c r="I31" s="16">
        <v>26848.337939393936</v>
      </c>
      <c r="J31" s="16">
        <v>1792.1915757575759</v>
      </c>
      <c r="K31" s="16">
        <v>0</v>
      </c>
      <c r="L31" s="16">
        <v>28640.529515151513</v>
      </c>
      <c r="M31" s="16">
        <v>196.00193939393938</v>
      </c>
      <c r="N31" s="16">
        <v>0</v>
      </c>
      <c r="O31" s="15">
        <v>196.00193939393938</v>
      </c>
      <c r="P31" s="15">
        <f t="shared" si="1"/>
        <v>108494.56766765745</v>
      </c>
    </row>
    <row r="32" spans="2:16">
      <c r="B32" s="25" t="s">
        <v>28</v>
      </c>
      <c r="C32" s="4">
        <v>11317.913090909089</v>
      </c>
      <c r="D32" s="4">
        <v>0</v>
      </c>
      <c r="E32" s="4">
        <f t="shared" si="0"/>
        <v>11317.913090909089</v>
      </c>
      <c r="F32" s="4">
        <v>0</v>
      </c>
      <c r="G32" s="4">
        <v>1510.0028989898988</v>
      </c>
      <c r="H32" s="4">
        <v>0</v>
      </c>
      <c r="I32" s="4">
        <v>0</v>
      </c>
      <c r="J32" s="4">
        <v>0</v>
      </c>
      <c r="K32" s="4">
        <v>0</v>
      </c>
      <c r="L32" s="4">
        <v>0</v>
      </c>
      <c r="M32" s="4">
        <v>37251.573575757575</v>
      </c>
      <c r="N32" s="4">
        <v>78561.12781818182</v>
      </c>
      <c r="O32" s="13">
        <v>115812.70139393939</v>
      </c>
      <c r="P32" s="13">
        <f t="shared" si="1"/>
        <v>128640.61738383838</v>
      </c>
    </row>
    <row r="33" spans="2:16">
      <c r="B33" s="25" t="s">
        <v>30</v>
      </c>
      <c r="C33" s="16">
        <v>16722.950909090909</v>
      </c>
      <c r="D33" s="16"/>
      <c r="E33" s="16">
        <f t="shared" si="0"/>
        <v>16722.950909090909</v>
      </c>
      <c r="F33" s="16">
        <v>9750.4089090909074</v>
      </c>
      <c r="G33" s="16">
        <v>48516.205030303034</v>
      </c>
      <c r="H33" s="16">
        <v>11312.559898989899</v>
      </c>
      <c r="I33" s="16">
        <v>8518.7242323232331</v>
      </c>
      <c r="J33" s="16">
        <v>4111.507585858586</v>
      </c>
      <c r="K33" s="16">
        <v>745.55956565656561</v>
      </c>
      <c r="L33" s="16">
        <v>13375.791383838383</v>
      </c>
      <c r="M33" s="16">
        <v>3651.7907878787883</v>
      </c>
      <c r="N33" s="16">
        <v>0</v>
      </c>
      <c r="O33" s="15">
        <v>3651.7907878787883</v>
      </c>
      <c r="P33" s="15">
        <f t="shared" si="1"/>
        <v>103329.70691919193</v>
      </c>
    </row>
    <row r="34" spans="2:16">
      <c r="B34" s="25" t="s">
        <v>27</v>
      </c>
      <c r="C34" s="4">
        <v>16174.063454545456</v>
      </c>
      <c r="D34" s="4"/>
      <c r="E34" s="4">
        <f t="shared" si="0"/>
        <v>16174.063454545456</v>
      </c>
      <c r="F34" s="4">
        <v>10010.157818181819</v>
      </c>
      <c r="G34" s="4">
        <v>6970.2238585858586</v>
      </c>
      <c r="H34" s="4">
        <v>0</v>
      </c>
      <c r="I34" s="4">
        <v>6958.0131717171716</v>
      </c>
      <c r="J34" s="4">
        <v>0</v>
      </c>
      <c r="K34" s="4">
        <v>0</v>
      </c>
      <c r="L34" s="4">
        <v>6958.0131717171716</v>
      </c>
      <c r="M34" s="4">
        <v>7417.313212121212</v>
      </c>
      <c r="N34" s="4">
        <v>5031.0689898989895</v>
      </c>
      <c r="O34" s="13">
        <v>12448.382202020202</v>
      </c>
      <c r="P34" s="13">
        <f t="shared" si="1"/>
        <v>52560.84050505051</v>
      </c>
    </row>
    <row r="35" spans="2:16">
      <c r="B35" s="25" t="s">
        <v>26</v>
      </c>
      <c r="C35" s="16">
        <v>5959.0231818181819</v>
      </c>
      <c r="D35" s="16"/>
      <c r="E35" s="16">
        <f t="shared" si="0"/>
        <v>5959.0231818181819</v>
      </c>
      <c r="F35" s="16">
        <v>1700.2057272727272</v>
      </c>
      <c r="G35" s="16">
        <v>10458.612313131314</v>
      </c>
      <c r="H35" s="16">
        <v>11254.468141414141</v>
      </c>
      <c r="I35" s="16">
        <v>7711.2851313131314</v>
      </c>
      <c r="J35" s="16">
        <v>323.04161616161616</v>
      </c>
      <c r="K35" s="16">
        <v>127.80644444444445</v>
      </c>
      <c r="L35" s="16">
        <v>8162.1331919191916</v>
      </c>
      <c r="M35" s="16">
        <v>14005.662303030304</v>
      </c>
      <c r="N35" s="16">
        <v>4700.2033939393941</v>
      </c>
      <c r="O35" s="15">
        <v>18705.865696969697</v>
      </c>
      <c r="P35" s="15">
        <f t="shared" si="1"/>
        <v>56240.308252525254</v>
      </c>
    </row>
    <row r="36" spans="2:16">
      <c r="B36" s="25" t="s">
        <v>25</v>
      </c>
      <c r="C36" s="4">
        <v>1162.1321818181818</v>
      </c>
      <c r="D36" s="4"/>
      <c r="E36" s="4">
        <f t="shared" si="0"/>
        <v>1162.1321818181818</v>
      </c>
      <c r="F36" s="4">
        <v>2324.0248181818183</v>
      </c>
      <c r="G36" s="4">
        <v>3492.7018383838385</v>
      </c>
      <c r="H36" s="4">
        <v>0</v>
      </c>
      <c r="I36" s="4">
        <v>4424.8337373737377</v>
      </c>
      <c r="J36" s="4">
        <v>0</v>
      </c>
      <c r="K36" s="4">
        <v>348.6310606060606</v>
      </c>
      <c r="L36" s="4">
        <v>4773.4647979797983</v>
      </c>
      <c r="M36" s="4">
        <v>11989.802181818182</v>
      </c>
      <c r="N36" s="4">
        <v>285.89650505050503</v>
      </c>
      <c r="O36" s="13">
        <v>12275.698686868685</v>
      </c>
      <c r="P36" s="13">
        <f t="shared" si="1"/>
        <v>24028.022323232326</v>
      </c>
    </row>
    <row r="37" spans="2:16">
      <c r="B37" s="25" t="s">
        <v>24</v>
      </c>
      <c r="C37" s="16">
        <v>15955.721636363636</v>
      </c>
      <c r="D37" s="16">
        <v>702.73418245734331</v>
      </c>
      <c r="E37" s="16">
        <f t="shared" si="0"/>
        <v>16658.455818820981</v>
      </c>
      <c r="F37" s="16">
        <v>2080.5333636363639</v>
      </c>
      <c r="G37" s="16">
        <v>35364.485848484852</v>
      </c>
      <c r="H37" s="16">
        <v>33289.650272727275</v>
      </c>
      <c r="I37" s="16">
        <v>0</v>
      </c>
      <c r="J37" s="16">
        <v>0</v>
      </c>
      <c r="K37" s="16">
        <v>0</v>
      </c>
      <c r="L37" s="16">
        <v>0</v>
      </c>
      <c r="M37" s="16">
        <v>12721.101333333334</v>
      </c>
      <c r="N37" s="16">
        <v>51735.969939393937</v>
      </c>
      <c r="O37" s="15">
        <v>64457.071272727277</v>
      </c>
      <c r="P37" s="15">
        <f t="shared" si="1"/>
        <v>151850.19657639673</v>
      </c>
    </row>
    <row r="38" spans="2:16">
      <c r="B38" s="25" t="s">
        <v>23</v>
      </c>
      <c r="C38" s="4">
        <v>198.89790909090908</v>
      </c>
      <c r="D38" s="4"/>
      <c r="E38" s="4">
        <f t="shared" si="0"/>
        <v>198.89790909090908</v>
      </c>
      <c r="F38" s="4">
        <v>1879.6668181818181</v>
      </c>
      <c r="G38" s="4">
        <v>1715.3288585858586</v>
      </c>
      <c r="H38" s="4">
        <v>0</v>
      </c>
      <c r="I38" s="4">
        <v>2056.8433434343438</v>
      </c>
      <c r="J38" s="4">
        <v>0</v>
      </c>
      <c r="K38" s="4">
        <v>0</v>
      </c>
      <c r="L38" s="4">
        <v>2056.8433434343438</v>
      </c>
      <c r="M38" s="4">
        <v>5876.5573333333332</v>
      </c>
      <c r="N38" s="4">
        <v>0</v>
      </c>
      <c r="O38" s="13">
        <v>5876.5573333333332</v>
      </c>
      <c r="P38" s="13">
        <f t="shared" si="1"/>
        <v>11727.294262626263</v>
      </c>
    </row>
    <row r="39" spans="2:16" ht="15.75" thickBot="1">
      <c r="B39" s="25" t="s">
        <v>22</v>
      </c>
      <c r="C39" s="16">
        <v>1453.9319090909091</v>
      </c>
      <c r="D39" s="16"/>
      <c r="E39" s="16">
        <f t="shared" si="0"/>
        <v>1453.9319090909091</v>
      </c>
      <c r="F39" s="16">
        <v>2048.7941818181816</v>
      </c>
      <c r="G39" s="16">
        <v>6834.3848787878787</v>
      </c>
      <c r="H39" s="16">
        <v>11345.121222222222</v>
      </c>
      <c r="I39" s="16">
        <v>1726.847424242424</v>
      </c>
      <c r="J39" s="16">
        <v>0</v>
      </c>
      <c r="K39" s="16">
        <v>0</v>
      </c>
      <c r="L39" s="16">
        <v>1726.847424242424</v>
      </c>
      <c r="M39" s="16">
        <v>8576.0824242424242</v>
      </c>
      <c r="N39" s="16">
        <v>0</v>
      </c>
      <c r="O39" s="15">
        <v>8576.0824242424242</v>
      </c>
      <c r="P39" s="15">
        <f t="shared" si="1"/>
        <v>31985.162040404037</v>
      </c>
    </row>
    <row r="40" spans="2:16" ht="15.75" thickBot="1">
      <c r="B40" s="59" t="s">
        <v>300</v>
      </c>
      <c r="C40" s="36">
        <f t="shared" ref="C40:E40" si="2">SUM(C6:C39)</f>
        <v>671954.43136363639</v>
      </c>
      <c r="D40" s="36">
        <f t="shared" si="2"/>
        <v>65252.406349492157</v>
      </c>
      <c r="E40" s="36">
        <f t="shared" si="2"/>
        <v>737206.83771312842</v>
      </c>
      <c r="F40" s="36">
        <f t="shared" ref="F40:P40" si="3">SUM(F6:F39)</f>
        <v>455061.97254545451</v>
      </c>
      <c r="G40" s="36">
        <f t="shared" si="3"/>
        <v>539948.79307070712</v>
      </c>
      <c r="H40" s="36">
        <f t="shared" si="3"/>
        <v>549033.93652525265</v>
      </c>
      <c r="I40" s="36">
        <f t="shared" si="3"/>
        <v>398776.93948484847</v>
      </c>
      <c r="J40" s="36">
        <f t="shared" si="3"/>
        <v>24493.491141414146</v>
      </c>
      <c r="K40" s="36">
        <f t="shared" si="3"/>
        <v>2741.1275858585859</v>
      </c>
      <c r="L40" s="36">
        <f t="shared" si="3"/>
        <v>426011.55821212113</v>
      </c>
      <c r="M40" s="36">
        <f t="shared" si="3"/>
        <v>284460.1173333333</v>
      </c>
      <c r="N40" s="36">
        <f t="shared" si="3"/>
        <v>264974.54113131313</v>
      </c>
      <c r="O40" s="37">
        <f t="shared" si="3"/>
        <v>549434.65846464643</v>
      </c>
      <c r="P40" s="37">
        <f t="shared" si="3"/>
        <v>3256697.7565313093</v>
      </c>
    </row>
    <row r="41" spans="2:16" ht="15.75" thickBot="1">
      <c r="B41" s="59" t="s">
        <v>61</v>
      </c>
      <c r="C41" s="191">
        <f>C30+C19</f>
        <v>147488.44527272729</v>
      </c>
      <c r="D41" s="191">
        <f t="shared" ref="D41:P41" si="4">D30+D19</f>
        <v>20054.447438272113</v>
      </c>
      <c r="E41" s="191">
        <f t="shared" si="4"/>
        <v>167542.89271099941</v>
      </c>
      <c r="F41" s="191">
        <f t="shared" si="4"/>
        <v>22549.571090909092</v>
      </c>
      <c r="G41" s="191">
        <f t="shared" si="4"/>
        <v>37439.656737373734</v>
      </c>
      <c r="H41" s="191">
        <f t="shared" si="4"/>
        <v>55916.528161616159</v>
      </c>
      <c r="I41" s="191">
        <f t="shared" si="4"/>
        <v>53191.642616161618</v>
      </c>
      <c r="J41" s="191">
        <f t="shared" si="4"/>
        <v>349.18625252525254</v>
      </c>
      <c r="K41" s="191">
        <f t="shared" si="4"/>
        <v>0</v>
      </c>
      <c r="L41" s="191">
        <f t="shared" si="4"/>
        <v>53540.828868686869</v>
      </c>
      <c r="M41" s="191">
        <f t="shared" si="4"/>
        <v>1804.1355151515152</v>
      </c>
      <c r="N41" s="191">
        <f t="shared" si="4"/>
        <v>5055.9400707070708</v>
      </c>
      <c r="O41" s="192">
        <f t="shared" si="4"/>
        <v>6860.0755858585853</v>
      </c>
      <c r="P41" s="192">
        <f t="shared" si="4"/>
        <v>343849.55315544386</v>
      </c>
    </row>
    <row r="42" spans="2:16">
      <c r="B42" s="197" t="s">
        <v>107</v>
      </c>
      <c r="C42" s="198"/>
      <c r="D42" s="198"/>
      <c r="E42" s="198"/>
      <c r="F42" s="198">
        <v>9292.485545454545</v>
      </c>
      <c r="G42" s="198"/>
      <c r="H42" s="198"/>
      <c r="I42" s="198"/>
      <c r="J42" s="198"/>
      <c r="K42" s="198"/>
      <c r="L42" s="198"/>
      <c r="M42" s="198"/>
      <c r="N42" s="198"/>
      <c r="O42" s="198"/>
      <c r="P42" s="200">
        <f t="shared" ref="P42:P47" si="5">SUM(E42:K42)+SUM(M42:N42)</f>
        <v>9292.485545454545</v>
      </c>
    </row>
    <row r="43" spans="2:16">
      <c r="B43" s="25" t="s">
        <v>124</v>
      </c>
      <c r="C43" s="4"/>
      <c r="D43" s="4"/>
      <c r="E43" s="4"/>
      <c r="F43" s="4">
        <v>4466.2470000000003</v>
      </c>
      <c r="G43" s="4"/>
      <c r="H43" s="4"/>
      <c r="I43" s="4"/>
      <c r="J43" s="4"/>
      <c r="K43" s="4"/>
      <c r="L43" s="4"/>
      <c r="M43" s="4"/>
      <c r="N43" s="4"/>
      <c r="O43" s="4"/>
      <c r="P43" s="201">
        <f t="shared" si="5"/>
        <v>4466.2470000000003</v>
      </c>
    </row>
    <row r="44" spans="2:16">
      <c r="B44" s="25" t="s">
        <v>126</v>
      </c>
      <c r="C44" s="16"/>
      <c r="D44" s="16"/>
      <c r="E44" s="16"/>
      <c r="F44" s="16">
        <v>4730.0271818181827</v>
      </c>
      <c r="G44" s="16"/>
      <c r="H44" s="16"/>
      <c r="I44" s="16"/>
      <c r="J44" s="16"/>
      <c r="K44" s="16"/>
      <c r="L44" s="16"/>
      <c r="M44" s="16"/>
      <c r="N44" s="16"/>
      <c r="O44" s="16"/>
      <c r="P44" s="202">
        <f t="shared" si="5"/>
        <v>4730.0271818181827</v>
      </c>
    </row>
    <row r="45" spans="2:16">
      <c r="B45" s="25" t="s">
        <v>180</v>
      </c>
      <c r="C45" s="4"/>
      <c r="D45" s="4"/>
      <c r="E45" s="4"/>
      <c r="F45" s="4">
        <v>632.54899999999998</v>
      </c>
      <c r="G45" s="4"/>
      <c r="H45" s="4"/>
      <c r="I45" s="4"/>
      <c r="J45" s="4"/>
      <c r="K45" s="4"/>
      <c r="L45" s="4"/>
      <c r="M45" s="4"/>
      <c r="N45" s="4"/>
      <c r="O45" s="4"/>
      <c r="P45" s="201">
        <f t="shared" si="5"/>
        <v>632.54899999999998</v>
      </c>
    </row>
    <row r="46" spans="2:16" ht="15.75" thickBot="1">
      <c r="B46" s="25" t="s">
        <v>146</v>
      </c>
      <c r="C46" s="16"/>
      <c r="D46" s="16"/>
      <c r="E46" s="16"/>
      <c r="F46" s="16">
        <v>1528.1984545454545</v>
      </c>
      <c r="G46" s="16"/>
      <c r="H46" s="16"/>
      <c r="I46" s="16"/>
      <c r="J46" s="16"/>
      <c r="K46" s="16"/>
      <c r="L46" s="16"/>
      <c r="M46" s="16"/>
      <c r="N46" s="16"/>
      <c r="O46" s="16"/>
      <c r="P46" s="202">
        <f t="shared" si="5"/>
        <v>1528.1984545454545</v>
      </c>
    </row>
    <row r="47" spans="2:16" ht="15.75" thickBot="1">
      <c r="B47" s="59" t="s">
        <v>133</v>
      </c>
      <c r="C47" s="55"/>
      <c r="D47" s="36"/>
      <c r="E47" s="36"/>
      <c r="F47" s="36">
        <f>SUM(F42:F46)</f>
        <v>20649.507181818182</v>
      </c>
      <c r="G47" s="36"/>
      <c r="H47" s="36"/>
      <c r="I47" s="36"/>
      <c r="J47" s="36"/>
      <c r="K47" s="36"/>
      <c r="L47" s="36"/>
      <c r="M47" s="36"/>
      <c r="N47" s="36"/>
      <c r="O47" s="36"/>
      <c r="P47" s="203">
        <f t="shared" si="5"/>
        <v>20649.507181818182</v>
      </c>
    </row>
    <row r="49" spans="2:16" ht="15.75" thickBot="1">
      <c r="B49" s="60" t="s">
        <v>137</v>
      </c>
      <c r="C49" s="33">
        <v>65252.519727272724</v>
      </c>
      <c r="D49" s="33"/>
      <c r="E49" s="33"/>
      <c r="F49" s="33"/>
      <c r="G49" s="33"/>
      <c r="H49" s="33"/>
      <c r="I49" s="33"/>
      <c r="J49" s="33"/>
      <c r="K49" s="33"/>
      <c r="L49" s="33"/>
      <c r="M49" s="33"/>
      <c r="N49" s="33"/>
      <c r="O49" s="33"/>
      <c r="P49" s="33"/>
    </row>
    <row r="50" spans="2:16">
      <c r="B50" s="61" t="s">
        <v>179</v>
      </c>
      <c r="C50" s="62">
        <f>SUM(C49)</f>
        <v>65252.519727272724</v>
      </c>
      <c r="D50" s="63"/>
      <c r="E50" s="63"/>
      <c r="F50" s="63"/>
      <c r="G50" s="63"/>
      <c r="H50" s="63"/>
      <c r="I50" s="63"/>
      <c r="J50" s="63"/>
      <c r="K50" s="63"/>
      <c r="L50" s="63"/>
      <c r="M50" s="63"/>
      <c r="N50" s="63"/>
      <c r="O50" s="63"/>
      <c r="P50" s="63"/>
    </row>
  </sheetData>
  <mergeCells count="2">
    <mergeCell ref="C2:P2"/>
    <mergeCell ref="C3:P3"/>
  </mergeCells>
  <hyperlinks>
    <hyperlink ref="R1" location="ReadMe!A1" display="go back to ReadMe"/>
  </hyperlinks>
  <printOptions horizontalCentered="1"/>
  <pageMargins left="0.23622047244094491" right="0.23622047244094491" top="0.74803149606299213" bottom="0.74803149606299213" header="0.31496062992125984" footer="0.31496062992125984"/>
  <pageSetup paperSize="9" scale="88" orientation="portrait" r:id="rId1"/>
  <headerFooter>
    <oddHeader>&amp;C&amp;A</oddHeader>
    <oddFooter>&amp;C&amp;Z&amp;F</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0"/>
  <sheetViews>
    <sheetView workbookViewId="0">
      <selection activeCell="J32" sqref="J32"/>
    </sheetView>
  </sheetViews>
  <sheetFormatPr baseColWidth="10" defaultColWidth="9.140625" defaultRowHeight="15"/>
  <cols>
    <col min="1" max="1" width="2.7109375" customWidth="1"/>
    <col min="2" max="2" width="9.7109375" style="1" bestFit="1" customWidth="1"/>
    <col min="4" max="5" width="9.140625" style="109"/>
    <col min="8" max="8" width="9.140625" customWidth="1"/>
    <col min="11" max="11" width="9.140625" customWidth="1"/>
  </cols>
  <sheetData>
    <row r="1" spans="1:18" ht="19.5" thickBot="1">
      <c r="A1" s="120" t="s">
        <v>302</v>
      </c>
      <c r="H1" s="118" t="s">
        <v>82</v>
      </c>
      <c r="R1" s="142" t="s">
        <v>370</v>
      </c>
    </row>
    <row r="2" spans="1:18" s="2" customFormat="1" ht="15.75" customHeight="1" thickBot="1">
      <c r="B2" s="30" t="s">
        <v>59</v>
      </c>
      <c r="C2" s="205">
        <v>2050</v>
      </c>
      <c r="D2" s="206"/>
      <c r="E2" s="206"/>
      <c r="F2" s="206"/>
      <c r="G2" s="206"/>
      <c r="H2" s="206"/>
      <c r="I2" s="206"/>
      <c r="J2" s="206"/>
      <c r="K2" s="206"/>
      <c r="L2" s="206"/>
      <c r="M2" s="206"/>
      <c r="N2" s="206"/>
      <c r="O2" s="206"/>
      <c r="P2" s="207"/>
    </row>
    <row r="3" spans="1:18" s="2" customFormat="1" ht="15.75" customHeight="1" thickBot="1">
      <c r="B3" s="58" t="s">
        <v>60</v>
      </c>
      <c r="C3" s="205" t="s">
        <v>4</v>
      </c>
      <c r="D3" s="206"/>
      <c r="E3" s="206"/>
      <c r="F3" s="206"/>
      <c r="G3" s="206"/>
      <c r="H3" s="206"/>
      <c r="I3" s="206"/>
      <c r="J3" s="206"/>
      <c r="K3" s="206"/>
      <c r="L3" s="206"/>
      <c r="M3" s="206"/>
      <c r="N3" s="206"/>
      <c r="O3" s="206"/>
      <c r="P3" s="207"/>
    </row>
    <row r="4" spans="1:18" ht="23.25" thickBot="1">
      <c r="B4" s="23" t="s">
        <v>149</v>
      </c>
      <c r="C4" s="65" t="s">
        <v>14</v>
      </c>
      <c r="D4" s="67" t="s">
        <v>298</v>
      </c>
      <c r="E4" s="67" t="s">
        <v>297</v>
      </c>
      <c r="F4" s="65" t="s">
        <v>15</v>
      </c>
      <c r="G4" s="65" t="s">
        <v>17</v>
      </c>
      <c r="H4" s="65" t="s">
        <v>16</v>
      </c>
      <c r="I4" s="65" t="s">
        <v>151</v>
      </c>
      <c r="J4" s="65" t="s">
        <v>186</v>
      </c>
      <c r="K4" s="65" t="s">
        <v>153</v>
      </c>
      <c r="L4" s="65" t="s">
        <v>158</v>
      </c>
      <c r="M4" s="65" t="s">
        <v>176</v>
      </c>
      <c r="N4" s="65" t="s">
        <v>177</v>
      </c>
      <c r="O4" s="48" t="s">
        <v>187</v>
      </c>
      <c r="P4" s="48" t="s">
        <v>185</v>
      </c>
    </row>
    <row r="5" spans="1:18" ht="15.75" thickBot="1">
      <c r="B5" s="24" t="s">
        <v>57</v>
      </c>
      <c r="C5" s="18" t="s">
        <v>6</v>
      </c>
      <c r="D5" s="18" t="s">
        <v>6</v>
      </c>
      <c r="E5" s="18" t="s">
        <v>6</v>
      </c>
      <c r="F5" s="18" t="s">
        <v>6</v>
      </c>
      <c r="G5" s="18" t="s">
        <v>6</v>
      </c>
      <c r="H5" s="18" t="s">
        <v>6</v>
      </c>
      <c r="I5" s="18" t="s">
        <v>6</v>
      </c>
      <c r="J5" s="18" t="s">
        <v>6</v>
      </c>
      <c r="K5" s="18" t="s">
        <v>6</v>
      </c>
      <c r="L5" s="18" t="s">
        <v>6</v>
      </c>
      <c r="M5" s="18" t="s">
        <v>6</v>
      </c>
      <c r="N5" s="18" t="s">
        <v>6</v>
      </c>
      <c r="O5" s="17" t="s">
        <v>6</v>
      </c>
      <c r="P5" s="17" t="s">
        <v>6</v>
      </c>
    </row>
    <row r="6" spans="1:18">
      <c r="B6" s="25" t="s">
        <v>56</v>
      </c>
      <c r="C6" s="4">
        <v>3111.82</v>
      </c>
      <c r="D6" s="4"/>
      <c r="E6" s="4">
        <f>C6+D6</f>
        <v>3111.82</v>
      </c>
      <c r="F6" s="4">
        <v>1273.5239999999999</v>
      </c>
      <c r="G6" s="4">
        <v>0</v>
      </c>
      <c r="H6" s="4">
        <v>0</v>
      </c>
      <c r="I6" s="4">
        <v>0</v>
      </c>
      <c r="J6" s="4">
        <v>0</v>
      </c>
      <c r="K6" s="4">
        <v>0</v>
      </c>
      <c r="L6" s="4">
        <f>SUM(I6:K6)</f>
        <v>0</v>
      </c>
      <c r="M6" s="4">
        <v>6780.3190000000004</v>
      </c>
      <c r="N6" s="4">
        <v>6790.7449999999999</v>
      </c>
      <c r="O6" s="13">
        <f>SUM(M6:N6)</f>
        <v>13571.064</v>
      </c>
      <c r="P6" s="13">
        <f>SUM(E6:K6)+SUM(M6:N6)</f>
        <v>17956.407999999999</v>
      </c>
    </row>
    <row r="7" spans="1:18">
      <c r="B7" s="25" t="s">
        <v>54</v>
      </c>
      <c r="C7" s="16">
        <v>13629.272999999999</v>
      </c>
      <c r="D7" s="16"/>
      <c r="E7" s="16">
        <f t="shared" ref="E7:E39" si="0">C7+D7</f>
        <v>13629.272999999999</v>
      </c>
      <c r="F7" s="16">
        <v>8028.4070000000002</v>
      </c>
      <c r="G7" s="16">
        <v>6297.1459999999997</v>
      </c>
      <c r="H7" s="16">
        <v>0</v>
      </c>
      <c r="I7" s="16">
        <v>6797.2060000000001</v>
      </c>
      <c r="J7" s="16">
        <v>0</v>
      </c>
      <c r="K7" s="16">
        <v>0</v>
      </c>
      <c r="L7" s="16">
        <f t="shared" ref="L7:L39" si="1">SUM(I7:K7)</f>
        <v>6797.2060000000001</v>
      </c>
      <c r="M7" s="16">
        <v>44316.521999999997</v>
      </c>
      <c r="N7" s="16">
        <v>11455.724</v>
      </c>
      <c r="O7" s="15">
        <f t="shared" ref="O7:O39" si="2">SUM(M7:N7)</f>
        <v>55772.245999999999</v>
      </c>
      <c r="P7" s="15">
        <f t="shared" ref="P7:P39" si="3">SUM(E7:K7)+SUM(M7:N7)</f>
        <v>90524.277999999991</v>
      </c>
    </row>
    <row r="8" spans="1:18">
      <c r="B8" s="25" t="s">
        <v>53</v>
      </c>
      <c r="C8" s="4">
        <v>3416.2779999999998</v>
      </c>
      <c r="D8" s="4"/>
      <c r="E8" s="4">
        <f t="shared" si="0"/>
        <v>3416.2779999999998</v>
      </c>
      <c r="F8" s="4">
        <v>1156.883</v>
      </c>
      <c r="G8" s="4">
        <v>1314.8409999999999</v>
      </c>
      <c r="H8" s="4">
        <v>0</v>
      </c>
      <c r="I8" s="4">
        <v>0</v>
      </c>
      <c r="J8" s="4">
        <v>0</v>
      </c>
      <c r="K8" s="4">
        <v>0</v>
      </c>
      <c r="L8" s="4">
        <f t="shared" si="1"/>
        <v>0</v>
      </c>
      <c r="M8" s="4">
        <v>13148.816000000001</v>
      </c>
      <c r="N8" s="4">
        <v>8309.3019999999997</v>
      </c>
      <c r="O8" s="13">
        <f t="shared" si="2"/>
        <v>21458.118000000002</v>
      </c>
      <c r="P8" s="13">
        <f t="shared" si="3"/>
        <v>27346.120000000003</v>
      </c>
    </row>
    <row r="9" spans="1:18">
      <c r="B9" s="25" t="s">
        <v>52</v>
      </c>
      <c r="C9" s="16">
        <v>24263.628000000001</v>
      </c>
      <c r="D9" s="16">
        <v>7171.8090000000002</v>
      </c>
      <c r="E9" s="16">
        <f t="shared" si="0"/>
        <v>31435.437000000002</v>
      </c>
      <c r="F9" s="16">
        <v>8659.4079999999994</v>
      </c>
      <c r="G9" s="16">
        <v>14001.870999999999</v>
      </c>
      <c r="H9" s="16">
        <v>0</v>
      </c>
      <c r="I9" s="16">
        <v>20684.928</v>
      </c>
      <c r="J9" s="16">
        <v>0</v>
      </c>
      <c r="K9" s="16">
        <v>0</v>
      </c>
      <c r="L9" s="16">
        <f t="shared" si="1"/>
        <v>20684.928</v>
      </c>
      <c r="M9" s="16">
        <v>1801.0920000000001</v>
      </c>
      <c r="N9" s="16">
        <v>0</v>
      </c>
      <c r="O9" s="15">
        <f t="shared" si="2"/>
        <v>1801.0920000000001</v>
      </c>
      <c r="P9" s="15">
        <f t="shared" si="3"/>
        <v>76582.736000000004</v>
      </c>
    </row>
    <row r="10" spans="1:18">
      <c r="B10" s="25" t="s">
        <v>51</v>
      </c>
      <c r="C10" s="4">
        <v>7473.9690000000001</v>
      </c>
      <c r="D10" s="4"/>
      <c r="E10" s="4">
        <f t="shared" si="0"/>
        <v>7473.9690000000001</v>
      </c>
      <c r="F10" s="4">
        <v>3888.8110000000001</v>
      </c>
      <c r="G10" s="4">
        <v>6819.3119999999999</v>
      </c>
      <c r="H10" s="4">
        <v>9943.8449999999993</v>
      </c>
      <c r="I10" s="4">
        <v>356.93</v>
      </c>
      <c r="J10" s="4">
        <v>0</v>
      </c>
      <c r="K10" s="4">
        <v>13.475</v>
      </c>
      <c r="L10" s="4">
        <f t="shared" si="1"/>
        <v>370.40500000000003</v>
      </c>
      <c r="M10" s="4">
        <v>5772.0870000000004</v>
      </c>
      <c r="N10" s="4">
        <v>8958.26</v>
      </c>
      <c r="O10" s="13">
        <f t="shared" si="2"/>
        <v>14730.347000000002</v>
      </c>
      <c r="P10" s="13">
        <f t="shared" si="3"/>
        <v>43226.688999999998</v>
      </c>
    </row>
    <row r="11" spans="1:18">
      <c r="B11" s="25" t="s">
        <v>50</v>
      </c>
      <c r="C11" s="16">
        <v>910.52</v>
      </c>
      <c r="D11" s="16"/>
      <c r="E11" s="16">
        <f t="shared" si="0"/>
        <v>910.52</v>
      </c>
      <c r="F11" s="16">
        <v>12240.992</v>
      </c>
      <c r="G11" s="16">
        <v>4682.7160000000003</v>
      </c>
      <c r="H11" s="16">
        <v>0</v>
      </c>
      <c r="I11" s="16">
        <v>5773.98</v>
      </c>
      <c r="J11" s="16">
        <v>0</v>
      </c>
      <c r="K11" s="16">
        <v>0</v>
      </c>
      <c r="L11" s="16">
        <f t="shared" si="1"/>
        <v>5773.98</v>
      </c>
      <c r="M11" s="16">
        <v>19535.205999999998</v>
      </c>
      <c r="N11" s="16">
        <v>21338.004000000001</v>
      </c>
      <c r="O11" s="15">
        <f t="shared" si="2"/>
        <v>40873.21</v>
      </c>
      <c r="P11" s="15">
        <f t="shared" si="3"/>
        <v>64481.418000000005</v>
      </c>
    </row>
    <row r="12" spans="1:18">
      <c r="B12" s="25" t="s">
        <v>49</v>
      </c>
      <c r="C12" s="4">
        <v>20519.483</v>
      </c>
      <c r="D12" s="4"/>
      <c r="E12" s="4">
        <f t="shared" si="0"/>
        <v>20519.483</v>
      </c>
      <c r="F12" s="4">
        <v>3994.7939999999999</v>
      </c>
      <c r="G12" s="4">
        <v>2388.855</v>
      </c>
      <c r="H12" s="4">
        <v>75461.781000000003</v>
      </c>
      <c r="I12" s="4">
        <v>2969.17</v>
      </c>
      <c r="J12" s="4">
        <v>0</v>
      </c>
      <c r="K12" s="4">
        <v>15.831</v>
      </c>
      <c r="L12" s="4">
        <f t="shared" si="1"/>
        <v>2985.0010000000002</v>
      </c>
      <c r="M12" s="4">
        <v>2065.875</v>
      </c>
      <c r="N12" s="4">
        <v>1291.348</v>
      </c>
      <c r="O12" s="13">
        <f t="shared" si="2"/>
        <v>3357.223</v>
      </c>
      <c r="P12" s="13">
        <f t="shared" si="3"/>
        <v>108707.137</v>
      </c>
    </row>
    <row r="13" spans="1:18">
      <c r="B13" s="25" t="s">
        <v>48</v>
      </c>
      <c r="C13" s="16">
        <v>207292.361</v>
      </c>
      <c r="D13" s="16">
        <v>74984.86</v>
      </c>
      <c r="E13" s="16">
        <f t="shared" si="0"/>
        <v>282277.22100000002</v>
      </c>
      <c r="F13" s="16">
        <v>54653.408000000003</v>
      </c>
      <c r="G13" s="16">
        <v>43478.000999999997</v>
      </c>
      <c r="H13" s="16">
        <v>0</v>
      </c>
      <c r="I13" s="16">
        <v>68467.524999999994</v>
      </c>
      <c r="J13" s="16">
        <v>51.698</v>
      </c>
      <c r="K13" s="16">
        <v>0</v>
      </c>
      <c r="L13" s="16">
        <f t="shared" si="1"/>
        <v>68519.222999999998</v>
      </c>
      <c r="M13" s="16">
        <v>24508.315999999999</v>
      </c>
      <c r="N13" s="16">
        <v>0</v>
      </c>
      <c r="O13" s="15">
        <f t="shared" si="2"/>
        <v>24508.315999999999</v>
      </c>
      <c r="P13" s="15">
        <f t="shared" si="3"/>
        <v>473436.16899999999</v>
      </c>
    </row>
    <row r="14" spans="1:18">
      <c r="B14" s="25" t="s">
        <v>47</v>
      </c>
      <c r="C14" s="4">
        <v>53941.644</v>
      </c>
      <c r="D14" s="4">
        <v>132213.86499999999</v>
      </c>
      <c r="E14" s="4">
        <f t="shared" si="0"/>
        <v>186155.50899999999</v>
      </c>
      <c r="F14" s="4">
        <v>2657.2860000000001</v>
      </c>
      <c r="G14" s="4">
        <v>11010.806</v>
      </c>
      <c r="H14" s="4">
        <v>0</v>
      </c>
      <c r="I14" s="4">
        <v>692.51400000000001</v>
      </c>
      <c r="J14" s="4">
        <v>0</v>
      </c>
      <c r="K14" s="4">
        <v>0</v>
      </c>
      <c r="L14" s="4">
        <f t="shared" si="1"/>
        <v>692.51400000000001</v>
      </c>
      <c r="M14" s="4">
        <v>68.894000000000005</v>
      </c>
      <c r="N14" s="4">
        <v>0</v>
      </c>
      <c r="O14" s="13">
        <f t="shared" si="2"/>
        <v>68.894000000000005</v>
      </c>
      <c r="P14" s="13">
        <f t="shared" si="3"/>
        <v>200585.00899999999</v>
      </c>
    </row>
    <row r="15" spans="1:18">
      <c r="B15" s="25" t="s">
        <v>46</v>
      </c>
      <c r="C15" s="16">
        <v>18227.957999999999</v>
      </c>
      <c r="D15" s="16"/>
      <c r="E15" s="16">
        <f t="shared" si="0"/>
        <v>18227.957999999999</v>
      </c>
      <c r="F15" s="16">
        <v>430.45100000000002</v>
      </c>
      <c r="G15" s="16">
        <v>904.41</v>
      </c>
      <c r="H15" s="16">
        <v>0</v>
      </c>
      <c r="I15" s="16">
        <v>439.637</v>
      </c>
      <c r="J15" s="16">
        <v>0</v>
      </c>
      <c r="K15" s="16">
        <v>0</v>
      </c>
      <c r="L15" s="16">
        <f t="shared" si="1"/>
        <v>439.637</v>
      </c>
      <c r="M15" s="16">
        <v>260.65600000000001</v>
      </c>
      <c r="N15" s="16">
        <v>0</v>
      </c>
      <c r="O15" s="15">
        <f t="shared" si="2"/>
        <v>260.65600000000001</v>
      </c>
      <c r="P15" s="15">
        <f t="shared" si="3"/>
        <v>20263.111999999997</v>
      </c>
    </row>
    <row r="16" spans="1:18">
      <c r="B16" s="25" t="s">
        <v>45</v>
      </c>
      <c r="C16" s="4">
        <v>142595.019</v>
      </c>
      <c r="D16" s="4"/>
      <c r="E16" s="4">
        <f t="shared" si="0"/>
        <v>142595.019</v>
      </c>
      <c r="F16" s="4">
        <v>99468.778999999995</v>
      </c>
      <c r="G16" s="4">
        <v>28762.453000000001</v>
      </c>
      <c r="H16" s="4">
        <v>54108.703999999998</v>
      </c>
      <c r="I16" s="4">
        <v>53164.661</v>
      </c>
      <c r="J16" s="4">
        <v>58.933999999999997</v>
      </c>
      <c r="K16" s="4">
        <v>0</v>
      </c>
      <c r="L16" s="4">
        <f t="shared" si="1"/>
        <v>53223.595000000001</v>
      </c>
      <c r="M16" s="4">
        <v>35610.642</v>
      </c>
      <c r="N16" s="4">
        <v>24568.393</v>
      </c>
      <c r="O16" s="13">
        <f t="shared" si="2"/>
        <v>60179.035000000003</v>
      </c>
      <c r="P16" s="13">
        <f t="shared" si="3"/>
        <v>438337.58499999996</v>
      </c>
    </row>
    <row r="17" spans="2:16">
      <c r="B17" s="25" t="s">
        <v>44</v>
      </c>
      <c r="C17" s="16">
        <v>90182.497000000003</v>
      </c>
      <c r="D17" s="16"/>
      <c r="E17" s="16">
        <f t="shared" si="0"/>
        <v>90182.497000000003</v>
      </c>
      <c r="F17" s="16">
        <v>1547.981</v>
      </c>
      <c r="G17" s="16">
        <v>9401.9240000000009</v>
      </c>
      <c r="H17" s="16">
        <v>19241.561000000002</v>
      </c>
      <c r="I17" s="16">
        <v>251.35599999999999</v>
      </c>
      <c r="J17" s="16">
        <v>0</v>
      </c>
      <c r="K17" s="16">
        <v>0</v>
      </c>
      <c r="L17" s="16">
        <f t="shared" si="1"/>
        <v>251.35599999999999</v>
      </c>
      <c r="M17" s="16">
        <v>8488.973</v>
      </c>
      <c r="N17" s="16">
        <v>7618.79</v>
      </c>
      <c r="O17" s="15">
        <f t="shared" si="2"/>
        <v>16107.762999999999</v>
      </c>
      <c r="P17" s="15">
        <f t="shared" si="3"/>
        <v>136733.08199999999</v>
      </c>
    </row>
    <row r="18" spans="2:16">
      <c r="B18" s="25" t="s">
        <v>42</v>
      </c>
      <c r="C18" s="4">
        <v>181669.22899999999</v>
      </c>
      <c r="D18" s="4"/>
      <c r="E18" s="4">
        <f t="shared" si="0"/>
        <v>181669.22899999999</v>
      </c>
      <c r="F18" s="4">
        <v>43214.343000000001</v>
      </c>
      <c r="G18" s="4">
        <v>31443.877</v>
      </c>
      <c r="H18" s="4">
        <v>479157.12900000002</v>
      </c>
      <c r="I18" s="4">
        <v>14688.244000000001</v>
      </c>
      <c r="J18" s="4">
        <v>13.984</v>
      </c>
      <c r="K18" s="4">
        <v>0</v>
      </c>
      <c r="L18" s="4">
        <f t="shared" si="1"/>
        <v>14702.228000000001</v>
      </c>
      <c r="M18" s="4">
        <v>56159.989000000001</v>
      </c>
      <c r="N18" s="4">
        <v>33235.834999999999</v>
      </c>
      <c r="O18" s="13">
        <f t="shared" si="2"/>
        <v>89395.823999999993</v>
      </c>
      <c r="P18" s="13">
        <f t="shared" si="3"/>
        <v>839582.63</v>
      </c>
    </row>
    <row r="19" spans="2:16">
      <c r="B19" s="25" t="s">
        <v>43</v>
      </c>
      <c r="C19" s="16">
        <v>281684.15000000002</v>
      </c>
      <c r="D19" s="16">
        <v>170009.7</v>
      </c>
      <c r="E19" s="16">
        <f t="shared" si="0"/>
        <v>451693.85000000003</v>
      </c>
      <c r="F19" s="16">
        <v>5614.9859999999999</v>
      </c>
      <c r="G19" s="16">
        <v>15222.253000000001</v>
      </c>
      <c r="H19" s="16">
        <v>157991.01300000001</v>
      </c>
      <c r="I19" s="16">
        <v>11046.554</v>
      </c>
      <c r="J19" s="16">
        <v>10.875999999999999</v>
      </c>
      <c r="K19" s="16">
        <v>0</v>
      </c>
      <c r="L19" s="16">
        <f t="shared" si="1"/>
        <v>11057.43</v>
      </c>
      <c r="M19" s="16">
        <v>4720.3029999999999</v>
      </c>
      <c r="N19" s="16">
        <v>13225.173000000001</v>
      </c>
      <c r="O19" s="15">
        <f t="shared" si="2"/>
        <v>17945.476000000002</v>
      </c>
      <c r="P19" s="15">
        <f t="shared" si="3"/>
        <v>659525.00800000015</v>
      </c>
    </row>
    <row r="20" spans="2:16">
      <c r="B20" s="25" t="s">
        <v>41</v>
      </c>
      <c r="C20" s="4">
        <v>63639.262000000002</v>
      </c>
      <c r="D20" s="4"/>
      <c r="E20" s="4">
        <f t="shared" si="0"/>
        <v>63639.262000000002</v>
      </c>
      <c r="F20" s="4">
        <v>15030.233</v>
      </c>
      <c r="G20" s="4">
        <v>5933.25</v>
      </c>
      <c r="H20" s="4">
        <v>0</v>
      </c>
      <c r="I20" s="4">
        <v>319.762</v>
      </c>
      <c r="J20" s="4">
        <v>0</v>
      </c>
      <c r="K20" s="4">
        <v>0</v>
      </c>
      <c r="L20" s="4">
        <f t="shared" si="1"/>
        <v>319.762</v>
      </c>
      <c r="M20" s="4">
        <v>3282.9450000000002</v>
      </c>
      <c r="N20" s="4">
        <v>14464.883</v>
      </c>
      <c r="O20" s="13">
        <f t="shared" si="2"/>
        <v>17747.828000000001</v>
      </c>
      <c r="P20" s="13">
        <f t="shared" si="3"/>
        <v>102670.33499999999</v>
      </c>
    </row>
    <row r="21" spans="2:16">
      <c r="B21" s="25" t="s">
        <v>40</v>
      </c>
      <c r="C21" s="16">
        <v>8525.6919999999991</v>
      </c>
      <c r="D21" s="16"/>
      <c r="E21" s="16">
        <f t="shared" si="0"/>
        <v>8525.6919999999991</v>
      </c>
      <c r="F21" s="16">
        <v>1009.5839999999999</v>
      </c>
      <c r="G21" s="16">
        <v>1320.9449999999999</v>
      </c>
      <c r="H21" s="16">
        <v>0</v>
      </c>
      <c r="I21" s="16">
        <v>818.56</v>
      </c>
      <c r="J21" s="16">
        <v>0</v>
      </c>
      <c r="K21" s="16">
        <v>0</v>
      </c>
      <c r="L21" s="16">
        <f t="shared" si="1"/>
        <v>818.56</v>
      </c>
      <c r="M21" s="16">
        <v>2966.3130000000001</v>
      </c>
      <c r="N21" s="16">
        <v>7905.3519999999999</v>
      </c>
      <c r="O21" s="15">
        <f t="shared" si="2"/>
        <v>10871.665000000001</v>
      </c>
      <c r="P21" s="15">
        <f t="shared" si="3"/>
        <v>22546.446</v>
      </c>
    </row>
    <row r="22" spans="2:16">
      <c r="B22" s="25" t="s">
        <v>39</v>
      </c>
      <c r="C22" s="4">
        <v>10930.304</v>
      </c>
      <c r="D22" s="4"/>
      <c r="E22" s="4">
        <f t="shared" si="0"/>
        <v>10930.304</v>
      </c>
      <c r="F22" s="4">
        <v>3617.0050000000001</v>
      </c>
      <c r="G22" s="4">
        <v>11231.492</v>
      </c>
      <c r="H22" s="4">
        <v>43190.205999999998</v>
      </c>
      <c r="I22" s="4">
        <v>853.90800000000002</v>
      </c>
      <c r="J22" s="4">
        <v>0</v>
      </c>
      <c r="K22" s="4">
        <v>0</v>
      </c>
      <c r="L22" s="4">
        <f t="shared" si="1"/>
        <v>853.90800000000002</v>
      </c>
      <c r="M22" s="4">
        <v>4616.0039999999999</v>
      </c>
      <c r="N22" s="4">
        <v>0</v>
      </c>
      <c r="O22" s="13">
        <f t="shared" si="2"/>
        <v>4616.0039999999999</v>
      </c>
      <c r="P22" s="13">
        <f t="shared" si="3"/>
        <v>74438.918999999994</v>
      </c>
    </row>
    <row r="23" spans="2:16">
      <c r="B23" s="25" t="s">
        <v>38</v>
      </c>
      <c r="C23" s="16">
        <v>46656.548999999999</v>
      </c>
      <c r="D23" s="16"/>
      <c r="E23" s="16">
        <f t="shared" si="0"/>
        <v>46656.548999999999</v>
      </c>
      <c r="F23" s="16">
        <v>208.09899999999999</v>
      </c>
      <c r="G23" s="16">
        <v>1682.7529999999999</v>
      </c>
      <c r="H23" s="16">
        <v>0</v>
      </c>
      <c r="I23" s="16">
        <v>5850.8829999999998</v>
      </c>
      <c r="J23" s="16">
        <v>0</v>
      </c>
      <c r="K23" s="16">
        <v>0</v>
      </c>
      <c r="L23" s="16">
        <f t="shared" si="1"/>
        <v>5850.8829999999998</v>
      </c>
      <c r="M23" s="16">
        <v>1074.6010000000001</v>
      </c>
      <c r="N23" s="16">
        <v>0</v>
      </c>
      <c r="O23" s="15">
        <f t="shared" si="2"/>
        <v>1074.6010000000001</v>
      </c>
      <c r="P23" s="15">
        <f t="shared" si="3"/>
        <v>55472.885000000002</v>
      </c>
    </row>
    <row r="24" spans="2:16">
      <c r="B24" s="25" t="s">
        <v>37</v>
      </c>
      <c r="C24" s="4">
        <v>73132.846999999994</v>
      </c>
      <c r="D24" s="4"/>
      <c r="E24" s="4">
        <f t="shared" si="0"/>
        <v>73132.846999999994</v>
      </c>
      <c r="F24" s="4">
        <v>47188.11</v>
      </c>
      <c r="G24" s="4">
        <v>26683.526999999998</v>
      </c>
      <c r="H24" s="4">
        <v>0</v>
      </c>
      <c r="I24" s="4">
        <v>71223.498999999996</v>
      </c>
      <c r="J24" s="4">
        <v>72.37</v>
      </c>
      <c r="K24" s="4">
        <v>0</v>
      </c>
      <c r="L24" s="4">
        <f t="shared" si="1"/>
        <v>71295.868999999992</v>
      </c>
      <c r="M24" s="4">
        <v>24166.878000000001</v>
      </c>
      <c r="N24" s="4">
        <v>31029.888999999999</v>
      </c>
      <c r="O24" s="13">
        <f t="shared" si="2"/>
        <v>55196.767</v>
      </c>
      <c r="P24" s="13">
        <f t="shared" si="3"/>
        <v>273497.12</v>
      </c>
    </row>
    <row r="25" spans="2:16">
      <c r="B25" s="25" t="s">
        <v>36</v>
      </c>
      <c r="C25" s="16">
        <v>34637.120999999999</v>
      </c>
      <c r="D25" s="16"/>
      <c r="E25" s="16">
        <f t="shared" si="0"/>
        <v>34637.120999999999</v>
      </c>
      <c r="F25" s="16">
        <v>517.024</v>
      </c>
      <c r="G25" s="16">
        <v>2716.366</v>
      </c>
      <c r="H25" s="16">
        <v>10017.307000000001</v>
      </c>
      <c r="I25" s="16">
        <v>873.12199999999996</v>
      </c>
      <c r="J25" s="16">
        <v>0</v>
      </c>
      <c r="K25" s="16">
        <v>0</v>
      </c>
      <c r="L25" s="16">
        <f t="shared" si="1"/>
        <v>873.12199999999996</v>
      </c>
      <c r="M25" s="16">
        <v>1195.0409999999999</v>
      </c>
      <c r="N25" s="16">
        <v>0</v>
      </c>
      <c r="O25" s="15">
        <f t="shared" si="2"/>
        <v>1195.0409999999999</v>
      </c>
      <c r="P25" s="15">
        <f t="shared" si="3"/>
        <v>49955.981</v>
      </c>
    </row>
    <row r="26" spans="2:16">
      <c r="B26" s="25" t="s">
        <v>35</v>
      </c>
      <c r="C26" s="4">
        <v>1047.971</v>
      </c>
      <c r="D26" s="4"/>
      <c r="E26" s="4">
        <f t="shared" si="0"/>
        <v>1047.971</v>
      </c>
      <c r="F26" s="4">
        <v>120.10899999999999</v>
      </c>
      <c r="G26" s="4">
        <v>941.34500000000003</v>
      </c>
      <c r="H26" s="4">
        <v>0</v>
      </c>
      <c r="I26" s="4">
        <v>1873.9649999999999</v>
      </c>
      <c r="J26" s="4">
        <v>0</v>
      </c>
      <c r="K26" s="4">
        <v>0</v>
      </c>
      <c r="L26" s="4">
        <f t="shared" si="1"/>
        <v>1873.9649999999999</v>
      </c>
      <c r="M26" s="4">
        <v>943.58900000000006</v>
      </c>
      <c r="N26" s="4">
        <v>0</v>
      </c>
      <c r="O26" s="13">
        <f t="shared" si="2"/>
        <v>943.58900000000006</v>
      </c>
      <c r="P26" s="13">
        <f t="shared" si="3"/>
        <v>4926.9790000000003</v>
      </c>
    </row>
    <row r="27" spans="2:16">
      <c r="B27" s="25" t="s">
        <v>34</v>
      </c>
      <c r="C27" s="16">
        <v>29216.639999999999</v>
      </c>
      <c r="D27" s="16"/>
      <c r="E27" s="16">
        <f t="shared" si="0"/>
        <v>29216.639999999999</v>
      </c>
      <c r="F27" s="16">
        <v>440.25700000000001</v>
      </c>
      <c r="G27" s="16">
        <v>2457.3200000000002</v>
      </c>
      <c r="H27" s="16">
        <v>0</v>
      </c>
      <c r="I27" s="16">
        <v>447.17700000000002</v>
      </c>
      <c r="J27" s="16">
        <v>0</v>
      </c>
      <c r="K27" s="16">
        <v>0</v>
      </c>
      <c r="L27" s="16">
        <f t="shared" si="1"/>
        <v>447.17700000000002</v>
      </c>
      <c r="M27" s="16">
        <v>3981.991</v>
      </c>
      <c r="N27" s="16">
        <v>0</v>
      </c>
      <c r="O27" s="15">
        <f t="shared" si="2"/>
        <v>3981.991</v>
      </c>
      <c r="P27" s="15">
        <f t="shared" si="3"/>
        <v>36543.385000000002</v>
      </c>
    </row>
    <row r="28" spans="2:16">
      <c r="B28" s="25" t="s">
        <v>32</v>
      </c>
      <c r="C28" s="4">
        <v>668.46100000000001</v>
      </c>
      <c r="D28" s="4"/>
      <c r="E28" s="4">
        <f t="shared" si="0"/>
        <v>668.46100000000001</v>
      </c>
      <c r="F28" s="4">
        <v>763.11300000000006</v>
      </c>
      <c r="G28" s="4">
        <v>0</v>
      </c>
      <c r="H28" s="4">
        <v>0</v>
      </c>
      <c r="I28" s="4">
        <v>0</v>
      </c>
      <c r="J28" s="4">
        <v>0</v>
      </c>
      <c r="K28" s="4">
        <v>0</v>
      </c>
      <c r="L28" s="4">
        <f t="shared" si="1"/>
        <v>0</v>
      </c>
      <c r="M28" s="4">
        <v>1094.9259999999999</v>
      </c>
      <c r="N28" s="4">
        <v>8773.1689999999999</v>
      </c>
      <c r="O28" s="13">
        <f t="shared" si="2"/>
        <v>9868.0949999999993</v>
      </c>
      <c r="P28" s="13">
        <f t="shared" si="3"/>
        <v>11299.669</v>
      </c>
    </row>
    <row r="29" spans="2:16">
      <c r="B29" s="25" t="s">
        <v>31</v>
      </c>
      <c r="C29" s="16">
        <v>417.322</v>
      </c>
      <c r="D29" s="16"/>
      <c r="E29" s="16">
        <f t="shared" si="0"/>
        <v>417.322</v>
      </c>
      <c r="F29" s="16">
        <v>548.90899999999999</v>
      </c>
      <c r="G29" s="16">
        <v>0</v>
      </c>
      <c r="H29" s="16">
        <v>0</v>
      </c>
      <c r="I29" s="16">
        <v>427.66300000000001</v>
      </c>
      <c r="J29" s="16">
        <v>0</v>
      </c>
      <c r="K29" s="16">
        <v>0</v>
      </c>
      <c r="L29" s="16">
        <f t="shared" si="1"/>
        <v>427.66300000000001</v>
      </c>
      <c r="M29" s="16">
        <v>0</v>
      </c>
      <c r="N29" s="16">
        <v>4994.9179999999997</v>
      </c>
      <c r="O29" s="15">
        <f t="shared" si="2"/>
        <v>4994.9179999999997</v>
      </c>
      <c r="P29" s="15">
        <f t="shared" si="3"/>
        <v>6388.8119999999999</v>
      </c>
    </row>
    <row r="30" spans="2:16">
      <c r="B30" s="25" t="s">
        <v>33</v>
      </c>
      <c r="C30" s="4">
        <v>17104.615000000002</v>
      </c>
      <c r="D30" s="4"/>
      <c r="E30" s="4">
        <f t="shared" si="0"/>
        <v>17104.615000000002</v>
      </c>
      <c r="F30" s="4">
        <v>28.904</v>
      </c>
      <c r="G30" s="4">
        <v>0</v>
      </c>
      <c r="H30" s="4">
        <v>0</v>
      </c>
      <c r="I30" s="4">
        <v>1939.2570000000001</v>
      </c>
      <c r="J30" s="4">
        <v>0</v>
      </c>
      <c r="K30" s="4">
        <v>0</v>
      </c>
      <c r="L30" s="4">
        <f t="shared" si="1"/>
        <v>1939.2570000000001</v>
      </c>
      <c r="M30" s="4">
        <v>0</v>
      </c>
      <c r="N30" s="4">
        <v>0</v>
      </c>
      <c r="O30" s="13">
        <f t="shared" si="2"/>
        <v>0</v>
      </c>
      <c r="P30" s="13">
        <f t="shared" si="3"/>
        <v>19072.776000000002</v>
      </c>
    </row>
    <row r="31" spans="2:16">
      <c r="B31" s="25" t="s">
        <v>29</v>
      </c>
      <c r="C31" s="16">
        <v>47763.803999999996</v>
      </c>
      <c r="D31" s="16">
        <v>34014.078000000001</v>
      </c>
      <c r="E31" s="16">
        <f t="shared" si="0"/>
        <v>81777.881999999998</v>
      </c>
      <c r="F31" s="16">
        <v>5704.8990000000003</v>
      </c>
      <c r="G31" s="16">
        <v>11649.662</v>
      </c>
      <c r="H31" s="16">
        <v>10547.35</v>
      </c>
      <c r="I31" s="16">
        <v>24387.753000000001</v>
      </c>
      <c r="J31" s="16">
        <v>9.718</v>
      </c>
      <c r="K31" s="16">
        <v>0</v>
      </c>
      <c r="L31" s="16">
        <f t="shared" si="1"/>
        <v>24397.471000000001</v>
      </c>
      <c r="M31" s="16">
        <v>732.98900000000003</v>
      </c>
      <c r="N31" s="16">
        <v>0</v>
      </c>
      <c r="O31" s="15">
        <f t="shared" si="2"/>
        <v>732.98900000000003</v>
      </c>
      <c r="P31" s="15">
        <f t="shared" si="3"/>
        <v>134810.253</v>
      </c>
    </row>
    <row r="32" spans="2:16">
      <c r="B32" s="25" t="s">
        <v>28</v>
      </c>
      <c r="C32" s="4">
        <v>52231.019</v>
      </c>
      <c r="D32" s="4">
        <v>2861.3310000000001</v>
      </c>
      <c r="E32" s="4">
        <f t="shared" si="0"/>
        <v>55092.35</v>
      </c>
      <c r="F32" s="4">
        <v>474.07499999999999</v>
      </c>
      <c r="G32" s="4">
        <v>1098.2940000000001</v>
      </c>
      <c r="H32" s="4">
        <v>0</v>
      </c>
      <c r="I32" s="4">
        <v>47.095999999999997</v>
      </c>
      <c r="J32" s="4">
        <v>0</v>
      </c>
      <c r="K32" s="4">
        <v>0</v>
      </c>
      <c r="L32" s="4">
        <f t="shared" si="1"/>
        <v>47.095999999999997</v>
      </c>
      <c r="M32" s="4">
        <v>61679.165999999997</v>
      </c>
      <c r="N32" s="4">
        <v>129979.02499999999</v>
      </c>
      <c r="O32" s="13">
        <f t="shared" si="2"/>
        <v>191658.19099999999</v>
      </c>
      <c r="P32" s="13">
        <f t="shared" si="3"/>
        <v>248370.00599999999</v>
      </c>
    </row>
    <row r="33" spans="2:16">
      <c r="B33" s="25" t="s">
        <v>30</v>
      </c>
      <c r="C33" s="16">
        <v>103588.166</v>
      </c>
      <c r="D33" s="16"/>
      <c r="E33" s="16">
        <f t="shared" si="0"/>
        <v>103588.166</v>
      </c>
      <c r="F33" s="16">
        <v>3715.3969999999999</v>
      </c>
      <c r="G33" s="16">
        <v>20585.755000000001</v>
      </c>
      <c r="H33" s="16">
        <v>63146.099000000002</v>
      </c>
      <c r="I33" s="16">
        <v>4794.6790000000001</v>
      </c>
      <c r="J33" s="16">
        <v>0</v>
      </c>
      <c r="K33" s="16">
        <v>21.568000000000001</v>
      </c>
      <c r="L33" s="16">
        <f t="shared" si="1"/>
        <v>4816.2470000000003</v>
      </c>
      <c r="M33" s="16">
        <v>12003.066999999999</v>
      </c>
      <c r="N33" s="16">
        <v>0</v>
      </c>
      <c r="O33" s="15">
        <f t="shared" si="2"/>
        <v>12003.066999999999</v>
      </c>
      <c r="P33" s="15">
        <f t="shared" si="3"/>
        <v>207854.73100000003</v>
      </c>
    </row>
    <row r="34" spans="2:16">
      <c r="B34" s="25" t="s">
        <v>27</v>
      </c>
      <c r="C34" s="4">
        <v>30900.977999999999</v>
      </c>
      <c r="D34" s="4"/>
      <c r="E34" s="4">
        <f t="shared" si="0"/>
        <v>30900.977999999999</v>
      </c>
      <c r="F34" s="4">
        <v>11411.828</v>
      </c>
      <c r="G34" s="4">
        <v>4656.4660000000003</v>
      </c>
      <c r="H34" s="4">
        <v>0</v>
      </c>
      <c r="I34" s="4">
        <v>4347.1750000000002</v>
      </c>
      <c r="J34" s="4">
        <v>0</v>
      </c>
      <c r="K34" s="4">
        <v>0</v>
      </c>
      <c r="L34" s="4">
        <f t="shared" si="1"/>
        <v>4347.1750000000002</v>
      </c>
      <c r="M34" s="4">
        <v>14411.123</v>
      </c>
      <c r="N34" s="4">
        <v>9717.9490000000005</v>
      </c>
      <c r="O34" s="13">
        <f t="shared" si="2"/>
        <v>24129.072</v>
      </c>
      <c r="P34" s="13">
        <f t="shared" si="3"/>
        <v>75445.519</v>
      </c>
    </row>
    <row r="35" spans="2:16">
      <c r="B35" s="25" t="s">
        <v>26</v>
      </c>
      <c r="C35" s="16">
        <v>7457.0609999999997</v>
      </c>
      <c r="D35" s="16"/>
      <c r="E35" s="16">
        <f t="shared" si="0"/>
        <v>7457.0609999999997</v>
      </c>
      <c r="F35" s="16">
        <v>6081.1549999999997</v>
      </c>
      <c r="G35" s="16">
        <v>13317.529</v>
      </c>
      <c r="H35" s="16">
        <v>31190.432000000001</v>
      </c>
      <c r="I35" s="16">
        <v>575.26300000000003</v>
      </c>
      <c r="J35" s="16">
        <v>0</v>
      </c>
      <c r="K35" s="16">
        <v>3.218</v>
      </c>
      <c r="L35" s="16">
        <f t="shared" si="1"/>
        <v>578.48099999999999</v>
      </c>
      <c r="M35" s="16">
        <v>30125.277999999998</v>
      </c>
      <c r="N35" s="16">
        <v>10088.919</v>
      </c>
      <c r="O35" s="15">
        <f t="shared" si="2"/>
        <v>40214.197</v>
      </c>
      <c r="P35" s="15">
        <f t="shared" si="3"/>
        <v>98838.85500000001</v>
      </c>
    </row>
    <row r="36" spans="2:16">
      <c r="B36" s="25" t="s">
        <v>25</v>
      </c>
      <c r="C36" s="4">
        <v>1695.126</v>
      </c>
      <c r="D36" s="4"/>
      <c r="E36" s="4">
        <f t="shared" si="0"/>
        <v>1695.126</v>
      </c>
      <c r="F36" s="4">
        <v>1420.729</v>
      </c>
      <c r="G36" s="4">
        <v>1310.615</v>
      </c>
      <c r="H36" s="4">
        <v>0</v>
      </c>
      <c r="I36" s="4">
        <v>1599.086</v>
      </c>
      <c r="J36" s="4">
        <v>0</v>
      </c>
      <c r="K36" s="4">
        <v>21.718</v>
      </c>
      <c r="L36" s="4">
        <f t="shared" si="1"/>
        <v>1620.8040000000001</v>
      </c>
      <c r="M36" s="4">
        <v>15699.665999999999</v>
      </c>
      <c r="N36" s="4">
        <v>374.21100000000001</v>
      </c>
      <c r="O36" s="13">
        <f t="shared" si="2"/>
        <v>16073.876999999999</v>
      </c>
      <c r="P36" s="13">
        <f t="shared" si="3"/>
        <v>22121.150999999998</v>
      </c>
    </row>
    <row r="37" spans="2:16">
      <c r="B37" s="25" t="s">
        <v>24</v>
      </c>
      <c r="C37" s="16">
        <v>74460.38</v>
      </c>
      <c r="D37" s="16">
        <v>2833.165</v>
      </c>
      <c r="E37" s="16">
        <f t="shared" si="0"/>
        <v>77293.544999999998</v>
      </c>
      <c r="F37" s="16">
        <v>1577.7470000000001</v>
      </c>
      <c r="G37" s="16">
        <v>11430.492</v>
      </c>
      <c r="H37" s="16">
        <v>40774.881000000001</v>
      </c>
      <c r="I37" s="16">
        <v>53.551000000000002</v>
      </c>
      <c r="J37" s="16">
        <v>0</v>
      </c>
      <c r="K37" s="16">
        <v>0</v>
      </c>
      <c r="L37" s="16">
        <f t="shared" si="1"/>
        <v>53.551000000000002</v>
      </c>
      <c r="M37" s="16">
        <v>13813.503000000001</v>
      </c>
      <c r="N37" s="16">
        <v>67756.285999999993</v>
      </c>
      <c r="O37" s="15">
        <f t="shared" si="2"/>
        <v>81569.78899999999</v>
      </c>
      <c r="P37" s="15">
        <f t="shared" si="3"/>
        <v>212700.005</v>
      </c>
    </row>
    <row r="38" spans="2:16">
      <c r="B38" s="25" t="s">
        <v>23</v>
      </c>
      <c r="C38" s="4">
        <v>581.12099999999998</v>
      </c>
      <c r="D38" s="4"/>
      <c r="E38" s="4">
        <f t="shared" si="0"/>
        <v>581.12099999999998</v>
      </c>
      <c r="F38" s="4">
        <v>2038.4059999999999</v>
      </c>
      <c r="G38" s="4">
        <v>1340.405</v>
      </c>
      <c r="H38" s="4">
        <v>13932.704</v>
      </c>
      <c r="I38" s="4">
        <v>639.40099999999995</v>
      </c>
      <c r="J38" s="4">
        <v>0</v>
      </c>
      <c r="K38" s="4">
        <v>0</v>
      </c>
      <c r="L38" s="4">
        <f t="shared" si="1"/>
        <v>639.40099999999995</v>
      </c>
      <c r="M38" s="4">
        <v>8708.607</v>
      </c>
      <c r="N38" s="4">
        <v>0</v>
      </c>
      <c r="O38" s="13">
        <f t="shared" si="2"/>
        <v>8708.607</v>
      </c>
      <c r="P38" s="13">
        <f t="shared" si="3"/>
        <v>27240.644</v>
      </c>
    </row>
    <row r="39" spans="2:16" ht="15.75" thickBot="1">
      <c r="B39" s="25" t="s">
        <v>22</v>
      </c>
      <c r="C39" s="16">
        <v>6271.7619999999997</v>
      </c>
      <c r="D39" s="16"/>
      <c r="E39" s="16">
        <f t="shared" si="0"/>
        <v>6271.7619999999997</v>
      </c>
      <c r="F39" s="16">
        <v>1078.845</v>
      </c>
      <c r="G39" s="16">
        <v>4395.8670000000002</v>
      </c>
      <c r="H39" s="16">
        <v>21407.213</v>
      </c>
      <c r="I39" s="16">
        <v>476.68200000000002</v>
      </c>
      <c r="J39" s="16">
        <v>0</v>
      </c>
      <c r="K39" s="16">
        <v>0</v>
      </c>
      <c r="L39" s="16">
        <f t="shared" si="1"/>
        <v>476.68200000000002</v>
      </c>
      <c r="M39" s="16">
        <v>6536.8320000000003</v>
      </c>
      <c r="N39" s="16">
        <v>0</v>
      </c>
      <c r="O39" s="15">
        <f t="shared" si="2"/>
        <v>6536.8320000000003</v>
      </c>
      <c r="P39" s="15">
        <f t="shared" si="3"/>
        <v>40167.201000000001</v>
      </c>
    </row>
    <row r="40" spans="2:16" ht="15.75" thickBot="1">
      <c r="B40" s="59" t="s">
        <v>300</v>
      </c>
      <c r="C40" s="36">
        <f t="shared" ref="C40:O40" si="4">SUM(C6:C39)</f>
        <v>1659844.0299999996</v>
      </c>
      <c r="D40" s="36">
        <f t="shared" si="4"/>
        <v>424088.80799999996</v>
      </c>
      <c r="E40" s="36">
        <f t="shared" si="4"/>
        <v>2083932.8379999998</v>
      </c>
      <c r="F40" s="36">
        <f t="shared" si="4"/>
        <v>349804.48099999985</v>
      </c>
      <c r="G40" s="36">
        <f t="shared" si="4"/>
        <v>298480.54800000007</v>
      </c>
      <c r="H40" s="36">
        <f t="shared" si="4"/>
        <v>1030110.2250000002</v>
      </c>
      <c r="I40" s="36">
        <f t="shared" si="4"/>
        <v>306881.18699999998</v>
      </c>
      <c r="J40" s="36">
        <f t="shared" si="4"/>
        <v>217.57999999999998</v>
      </c>
      <c r="K40" s="36">
        <f t="shared" si="4"/>
        <v>75.81</v>
      </c>
      <c r="L40" s="36">
        <f t="shared" si="4"/>
        <v>307174.57699999999</v>
      </c>
      <c r="M40" s="36">
        <f t="shared" si="4"/>
        <v>430270.20899999997</v>
      </c>
      <c r="N40" s="36">
        <f t="shared" si="4"/>
        <v>421876.17500000005</v>
      </c>
      <c r="O40" s="37">
        <f t="shared" si="4"/>
        <v>852146.38400000008</v>
      </c>
      <c r="P40" s="37">
        <f t="shared" ref="P40" si="5">SUM(P6:P39)</f>
        <v>4921649.0530000003</v>
      </c>
    </row>
    <row r="41" spans="2:16" ht="15.75" thickBot="1">
      <c r="B41" s="59" t="s">
        <v>61</v>
      </c>
      <c r="C41" s="191">
        <f>C30+C19</f>
        <v>298788.76500000001</v>
      </c>
      <c r="D41" s="191">
        <f t="shared" ref="D41:P41" si="6">D30+D19</f>
        <v>170009.7</v>
      </c>
      <c r="E41" s="191">
        <f t="shared" si="6"/>
        <v>468798.46500000003</v>
      </c>
      <c r="F41" s="191">
        <f t="shared" si="6"/>
        <v>5643.89</v>
      </c>
      <c r="G41" s="191">
        <f t="shared" si="6"/>
        <v>15222.253000000001</v>
      </c>
      <c r="H41" s="191">
        <f t="shared" si="6"/>
        <v>157991.01300000001</v>
      </c>
      <c r="I41" s="191">
        <f t="shared" si="6"/>
        <v>12985.811</v>
      </c>
      <c r="J41" s="191">
        <f t="shared" si="6"/>
        <v>10.875999999999999</v>
      </c>
      <c r="K41" s="191">
        <f t="shared" si="6"/>
        <v>0</v>
      </c>
      <c r="L41" s="191">
        <f t="shared" si="6"/>
        <v>12996.687</v>
      </c>
      <c r="M41" s="191">
        <f t="shared" si="6"/>
        <v>4720.3029999999999</v>
      </c>
      <c r="N41" s="191">
        <f t="shared" si="6"/>
        <v>13225.173000000001</v>
      </c>
      <c r="O41" s="192">
        <f t="shared" si="6"/>
        <v>17945.476000000002</v>
      </c>
      <c r="P41" s="192">
        <f t="shared" si="6"/>
        <v>678597.7840000001</v>
      </c>
    </row>
    <row r="42" spans="2:16">
      <c r="B42" s="197" t="s">
        <v>107</v>
      </c>
      <c r="C42" s="198"/>
      <c r="D42" s="198"/>
      <c r="E42" s="198"/>
      <c r="F42" s="198">
        <v>165113.908</v>
      </c>
      <c r="G42" s="198"/>
      <c r="H42" s="198"/>
      <c r="I42" s="198"/>
      <c r="J42" s="198"/>
      <c r="K42" s="198"/>
      <c r="L42" s="198"/>
      <c r="M42" s="198"/>
      <c r="N42" s="198"/>
      <c r="O42" s="198"/>
      <c r="P42" s="200">
        <f t="shared" ref="P42:P47" si="7">SUM(E42:K42)+SUM(M42:N42)</f>
        <v>165113.908</v>
      </c>
    </row>
    <row r="43" spans="2:16">
      <c r="B43" s="25" t="s">
        <v>124</v>
      </c>
      <c r="C43" s="4"/>
      <c r="D43" s="4"/>
      <c r="E43" s="4"/>
      <c r="F43" s="4">
        <v>79321.672999999995</v>
      </c>
      <c r="G43" s="4"/>
      <c r="H43" s="4"/>
      <c r="I43" s="4"/>
      <c r="J43" s="4"/>
      <c r="K43" s="4"/>
      <c r="L43" s="4"/>
      <c r="M43" s="4"/>
      <c r="N43" s="4"/>
      <c r="O43" s="4"/>
      <c r="P43" s="201">
        <f t="shared" si="7"/>
        <v>79321.672999999995</v>
      </c>
    </row>
    <row r="44" spans="2:16">
      <c r="B44" s="25" t="s">
        <v>126</v>
      </c>
      <c r="C44" s="16"/>
      <c r="D44" s="16"/>
      <c r="E44" s="16"/>
      <c r="F44" s="16">
        <v>85356.542000000001</v>
      </c>
      <c r="G44" s="16"/>
      <c r="H44" s="16"/>
      <c r="I44" s="16"/>
      <c r="J44" s="16"/>
      <c r="K44" s="16"/>
      <c r="L44" s="16"/>
      <c r="M44" s="16"/>
      <c r="N44" s="16"/>
      <c r="O44" s="16"/>
      <c r="P44" s="202">
        <f t="shared" si="7"/>
        <v>85356.542000000001</v>
      </c>
    </row>
    <row r="45" spans="2:16">
      <c r="B45" s="25" t="s">
        <v>180</v>
      </c>
      <c r="C45" s="4"/>
      <c r="D45" s="4"/>
      <c r="E45" s="4"/>
      <c r="F45" s="4">
        <v>8774.6119999999992</v>
      </c>
      <c r="G45" s="4"/>
      <c r="H45" s="4"/>
      <c r="I45" s="4"/>
      <c r="J45" s="4"/>
      <c r="K45" s="4"/>
      <c r="L45" s="4"/>
      <c r="M45" s="4"/>
      <c r="N45" s="4"/>
      <c r="O45" s="4"/>
      <c r="P45" s="201">
        <f t="shared" si="7"/>
        <v>8774.6119999999992</v>
      </c>
    </row>
    <row r="46" spans="2:16" ht="15.75" thickBot="1">
      <c r="B46" s="25" t="s">
        <v>146</v>
      </c>
      <c r="C46" s="16"/>
      <c r="D46" s="16"/>
      <c r="E46" s="16"/>
      <c r="F46" s="16">
        <v>28221.546999999999</v>
      </c>
      <c r="G46" s="16"/>
      <c r="H46" s="16"/>
      <c r="I46" s="16"/>
      <c r="J46" s="16"/>
      <c r="K46" s="16"/>
      <c r="L46" s="16"/>
      <c r="M46" s="16"/>
      <c r="N46" s="16"/>
      <c r="O46" s="16"/>
      <c r="P46" s="202">
        <f t="shared" si="7"/>
        <v>28221.546999999999</v>
      </c>
    </row>
    <row r="47" spans="2:16" ht="15.75" thickBot="1">
      <c r="B47" s="59" t="s">
        <v>133</v>
      </c>
      <c r="C47" s="55"/>
      <c r="D47" s="36"/>
      <c r="E47" s="36"/>
      <c r="F47" s="36">
        <f>SUM(F42:F46)</f>
        <v>366788.28200000006</v>
      </c>
      <c r="G47" s="36"/>
      <c r="H47" s="36"/>
      <c r="I47" s="36"/>
      <c r="J47" s="36"/>
      <c r="K47" s="36"/>
      <c r="L47" s="36"/>
      <c r="M47" s="36"/>
      <c r="N47" s="36"/>
      <c r="O47" s="36"/>
      <c r="P47" s="203">
        <f t="shared" si="7"/>
        <v>366788.28200000006</v>
      </c>
    </row>
    <row r="49" spans="2:16" ht="15.75" thickBot="1">
      <c r="B49" s="60" t="s">
        <v>137</v>
      </c>
      <c r="C49" s="33">
        <v>424088.80800000002</v>
      </c>
      <c r="D49" s="33"/>
      <c r="E49" s="33"/>
      <c r="F49" s="33"/>
      <c r="G49" s="33"/>
      <c r="H49" s="33"/>
      <c r="I49" s="33"/>
      <c r="J49" s="33"/>
      <c r="K49" s="33"/>
      <c r="L49" s="33"/>
      <c r="M49" s="33"/>
      <c r="N49" s="33"/>
      <c r="O49" s="33"/>
      <c r="P49" s="33"/>
    </row>
    <row r="50" spans="2:16">
      <c r="B50" s="61" t="s">
        <v>179</v>
      </c>
      <c r="C50" s="62">
        <f>SUM(C49)</f>
        <v>424088.80800000002</v>
      </c>
      <c r="D50" s="63"/>
      <c r="E50" s="63"/>
      <c r="F50" s="63"/>
      <c r="G50" s="63"/>
      <c r="H50" s="63"/>
      <c r="I50" s="63"/>
      <c r="J50" s="63"/>
      <c r="K50" s="63"/>
      <c r="L50" s="63"/>
      <c r="M50" s="63"/>
      <c r="N50" s="63"/>
      <c r="O50" s="63"/>
      <c r="P50" s="63"/>
    </row>
  </sheetData>
  <mergeCells count="2">
    <mergeCell ref="C2:P2"/>
    <mergeCell ref="C3:P3"/>
  </mergeCells>
  <hyperlinks>
    <hyperlink ref="R1" location="ReadMe!A1" display="go back to ReadMe"/>
  </hyperlinks>
  <printOptions horizontalCentered="1"/>
  <pageMargins left="0.23622047244094491" right="0.23622047244094491" top="0.74803149606299213" bottom="0.74803149606299213" header="0.31496062992125984" footer="0.31496062992125984"/>
  <pageSetup paperSize="9" scale="90" orientation="portrait" r:id="rId1"/>
  <headerFooter>
    <oddHeader>&amp;C&amp;A</oddHeader>
    <oddFooter>&amp;C&amp;Z&amp;F</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0"/>
  <sheetViews>
    <sheetView workbookViewId="0">
      <selection activeCell="J29" sqref="J29"/>
    </sheetView>
  </sheetViews>
  <sheetFormatPr baseColWidth="10" defaultColWidth="9.140625" defaultRowHeight="15"/>
  <cols>
    <col min="1" max="1" width="2.7109375" customWidth="1"/>
    <col min="2" max="2" width="9.7109375" style="1" bestFit="1" customWidth="1"/>
    <col min="4" max="5" width="9.140625" style="109"/>
    <col min="8" max="8" width="9.140625" customWidth="1"/>
    <col min="11" max="11" width="9.140625" customWidth="1"/>
  </cols>
  <sheetData>
    <row r="1" spans="1:18" ht="19.5" thickBot="1">
      <c r="A1" s="120" t="s">
        <v>302</v>
      </c>
      <c r="G1" s="118" t="s">
        <v>83</v>
      </c>
      <c r="R1" s="142" t="s">
        <v>370</v>
      </c>
    </row>
    <row r="2" spans="1:18" s="2" customFormat="1" ht="15.75" customHeight="1" thickBot="1">
      <c r="B2" s="30" t="s">
        <v>59</v>
      </c>
      <c r="C2" s="205">
        <v>2050</v>
      </c>
      <c r="D2" s="206"/>
      <c r="E2" s="206"/>
      <c r="F2" s="206"/>
      <c r="G2" s="206"/>
      <c r="H2" s="206"/>
      <c r="I2" s="206"/>
      <c r="J2" s="206"/>
      <c r="K2" s="206"/>
      <c r="L2" s="206"/>
      <c r="M2" s="206"/>
      <c r="N2" s="206"/>
      <c r="O2" s="206"/>
      <c r="P2" s="207"/>
    </row>
    <row r="3" spans="1:18" s="2" customFormat="1" ht="15.75" customHeight="1" thickBot="1">
      <c r="B3" s="58" t="s">
        <v>60</v>
      </c>
      <c r="C3" s="205" t="s">
        <v>5</v>
      </c>
      <c r="D3" s="206"/>
      <c r="E3" s="206"/>
      <c r="F3" s="206"/>
      <c r="G3" s="206"/>
      <c r="H3" s="206"/>
      <c r="I3" s="206"/>
      <c r="J3" s="206"/>
      <c r="K3" s="206"/>
      <c r="L3" s="206"/>
      <c r="M3" s="206"/>
      <c r="N3" s="206"/>
      <c r="O3" s="206"/>
      <c r="P3" s="207"/>
    </row>
    <row r="4" spans="1:18" ht="23.25" thickBot="1">
      <c r="B4" s="23" t="s">
        <v>149</v>
      </c>
      <c r="C4" s="67" t="s">
        <v>14</v>
      </c>
      <c r="D4" s="67" t="s">
        <v>298</v>
      </c>
      <c r="E4" s="67" t="s">
        <v>297</v>
      </c>
      <c r="F4" s="65" t="s">
        <v>15</v>
      </c>
      <c r="G4" s="65" t="s">
        <v>17</v>
      </c>
      <c r="H4" s="65" t="s">
        <v>16</v>
      </c>
      <c r="I4" s="65" t="s">
        <v>151</v>
      </c>
      <c r="J4" s="65" t="s">
        <v>186</v>
      </c>
      <c r="K4" s="65" t="s">
        <v>153</v>
      </c>
      <c r="L4" s="65" t="s">
        <v>158</v>
      </c>
      <c r="M4" s="65" t="s">
        <v>176</v>
      </c>
      <c r="N4" s="65" t="s">
        <v>177</v>
      </c>
      <c r="O4" s="48" t="s">
        <v>187</v>
      </c>
      <c r="P4" s="48" t="s">
        <v>185</v>
      </c>
    </row>
    <row r="5" spans="1:18" ht="15.75" thickBot="1">
      <c r="B5" s="24" t="s">
        <v>57</v>
      </c>
      <c r="C5" s="18" t="s">
        <v>6</v>
      </c>
      <c r="D5" s="18" t="s">
        <v>6</v>
      </c>
      <c r="E5" s="18" t="s">
        <v>6</v>
      </c>
      <c r="F5" s="18" t="s">
        <v>21</v>
      </c>
      <c r="G5" s="18" t="s">
        <v>21</v>
      </c>
      <c r="H5" s="18" t="s">
        <v>21</v>
      </c>
      <c r="I5" s="18" t="s">
        <v>21</v>
      </c>
      <c r="J5" s="18" t="s">
        <v>21</v>
      </c>
      <c r="K5" s="18" t="s">
        <v>21</v>
      </c>
      <c r="L5" s="18" t="s">
        <v>21</v>
      </c>
      <c r="M5" s="18" t="s">
        <v>21</v>
      </c>
      <c r="N5" s="18" t="s">
        <v>21</v>
      </c>
      <c r="O5" s="17" t="s">
        <v>21</v>
      </c>
      <c r="P5" s="17" t="s">
        <v>6</v>
      </c>
    </row>
    <row r="6" spans="1:18">
      <c r="B6" s="25" t="s">
        <v>56</v>
      </c>
      <c r="C6" s="4">
        <v>3126.509</v>
      </c>
      <c r="D6" s="4"/>
      <c r="E6" s="4">
        <f>C6+D6</f>
        <v>3126.509</v>
      </c>
      <c r="F6" s="4">
        <v>1768.2929999999999</v>
      </c>
      <c r="G6" s="4">
        <v>0</v>
      </c>
      <c r="H6" s="4">
        <v>0</v>
      </c>
      <c r="I6" s="4">
        <v>0</v>
      </c>
      <c r="J6" s="4">
        <v>0</v>
      </c>
      <c r="K6" s="4">
        <v>0</v>
      </c>
      <c r="L6" s="4">
        <f>SUM(I6:K6)</f>
        <v>0</v>
      </c>
      <c r="M6" s="4">
        <v>7383.05</v>
      </c>
      <c r="N6" s="4">
        <v>7390.9709999999995</v>
      </c>
      <c r="O6" s="13">
        <f>SUM(M6:N6)</f>
        <v>14774.021000000001</v>
      </c>
      <c r="P6" s="13">
        <f>SUM(E6:K6)+SUM(M6:N6)</f>
        <v>19668.823</v>
      </c>
    </row>
    <row r="7" spans="1:18">
      <c r="B7" s="25" t="s">
        <v>54</v>
      </c>
      <c r="C7" s="16">
        <v>13638.998</v>
      </c>
      <c r="D7" s="16"/>
      <c r="E7" s="16">
        <f t="shared" ref="E7:E39" si="0">C7+D7</f>
        <v>13638.998</v>
      </c>
      <c r="F7" s="16">
        <v>13369.528</v>
      </c>
      <c r="G7" s="16">
        <v>11921.064</v>
      </c>
      <c r="H7" s="16">
        <v>0</v>
      </c>
      <c r="I7" s="16">
        <v>359.06200000000001</v>
      </c>
      <c r="J7" s="16">
        <v>0</v>
      </c>
      <c r="K7" s="16">
        <v>0</v>
      </c>
      <c r="L7" s="16">
        <f t="shared" ref="L7:L39" si="1">SUM(I7:K7)</f>
        <v>359.06200000000001</v>
      </c>
      <c r="M7" s="16">
        <v>43857.487000000001</v>
      </c>
      <c r="N7" s="16">
        <v>11392.883</v>
      </c>
      <c r="O7" s="15">
        <f t="shared" ref="O7:O39" si="2">SUM(M7:N7)</f>
        <v>55250.37</v>
      </c>
      <c r="P7" s="15">
        <f t="shared" ref="P7:P39" si="3">SUM(E7:K7)+SUM(M7:N7)</f>
        <v>94539.021999999997</v>
      </c>
    </row>
    <row r="8" spans="1:18">
      <c r="B8" s="25" t="s">
        <v>53</v>
      </c>
      <c r="C8" s="4">
        <v>3416.239</v>
      </c>
      <c r="D8" s="4"/>
      <c r="E8" s="4">
        <f t="shared" si="0"/>
        <v>3416.239</v>
      </c>
      <c r="F8" s="4">
        <v>1621.0050000000001</v>
      </c>
      <c r="G8" s="4">
        <v>1034.258</v>
      </c>
      <c r="H8" s="4">
        <v>0</v>
      </c>
      <c r="I8" s="4">
        <v>0</v>
      </c>
      <c r="J8" s="4">
        <v>0</v>
      </c>
      <c r="K8" s="4">
        <v>0</v>
      </c>
      <c r="L8" s="4">
        <f t="shared" si="1"/>
        <v>0</v>
      </c>
      <c r="M8" s="4">
        <v>14376.057000000001</v>
      </c>
      <c r="N8" s="4">
        <v>8497.8529999999992</v>
      </c>
      <c r="O8" s="13">
        <f t="shared" si="2"/>
        <v>22873.91</v>
      </c>
      <c r="P8" s="13">
        <f t="shared" si="3"/>
        <v>28945.412</v>
      </c>
    </row>
    <row r="9" spans="1:18">
      <c r="B9" s="25" t="s">
        <v>52</v>
      </c>
      <c r="C9" s="16">
        <v>24268.06</v>
      </c>
      <c r="D9" s="16">
        <v>10757.704</v>
      </c>
      <c r="E9" s="16">
        <f t="shared" si="0"/>
        <v>35025.764000000003</v>
      </c>
      <c r="F9" s="16">
        <v>24767.728999999999</v>
      </c>
      <c r="G9" s="16">
        <v>9693.3119999999999</v>
      </c>
      <c r="H9" s="16">
        <v>0</v>
      </c>
      <c r="I9" s="16">
        <v>423.87700000000001</v>
      </c>
      <c r="J9" s="16">
        <v>0</v>
      </c>
      <c r="K9" s="16">
        <v>0</v>
      </c>
      <c r="L9" s="16">
        <f t="shared" si="1"/>
        <v>423.87700000000001</v>
      </c>
      <c r="M9" s="16">
        <v>1770.473</v>
      </c>
      <c r="N9" s="16">
        <v>0</v>
      </c>
      <c r="O9" s="15">
        <f t="shared" si="2"/>
        <v>1770.473</v>
      </c>
      <c r="P9" s="15">
        <f t="shared" si="3"/>
        <v>71681.154999999999</v>
      </c>
    </row>
    <row r="10" spans="1:18">
      <c r="B10" s="25" t="s">
        <v>51</v>
      </c>
      <c r="C10" s="4">
        <v>7473.192</v>
      </c>
      <c r="D10" s="4"/>
      <c r="E10" s="4">
        <f t="shared" si="0"/>
        <v>7473.192</v>
      </c>
      <c r="F10" s="4">
        <v>6365.7550000000001</v>
      </c>
      <c r="G10" s="4">
        <v>8809.1039999999994</v>
      </c>
      <c r="H10" s="4">
        <v>0</v>
      </c>
      <c r="I10" s="4">
        <v>0</v>
      </c>
      <c r="J10" s="4">
        <v>0</v>
      </c>
      <c r="K10" s="4">
        <v>0</v>
      </c>
      <c r="L10" s="4">
        <f t="shared" si="1"/>
        <v>0</v>
      </c>
      <c r="M10" s="4">
        <v>5754.1530000000002</v>
      </c>
      <c r="N10" s="4">
        <v>8931.1620000000003</v>
      </c>
      <c r="O10" s="13">
        <f t="shared" si="2"/>
        <v>14685.315000000001</v>
      </c>
      <c r="P10" s="13">
        <f t="shared" si="3"/>
        <v>37333.366000000002</v>
      </c>
    </row>
    <row r="11" spans="1:18">
      <c r="B11" s="25" t="s">
        <v>50</v>
      </c>
      <c r="C11" s="16">
        <v>911.48800000000006</v>
      </c>
      <c r="D11" s="16"/>
      <c r="E11" s="16">
        <f t="shared" si="0"/>
        <v>911.48800000000006</v>
      </c>
      <c r="F11" s="16">
        <v>17479.226999999999</v>
      </c>
      <c r="G11" s="16">
        <v>3941.3409999999999</v>
      </c>
      <c r="H11" s="16">
        <v>0</v>
      </c>
      <c r="I11" s="16">
        <v>263</v>
      </c>
      <c r="J11" s="16">
        <v>0</v>
      </c>
      <c r="K11" s="16">
        <v>0</v>
      </c>
      <c r="L11" s="16">
        <f t="shared" si="1"/>
        <v>263</v>
      </c>
      <c r="M11" s="16">
        <v>19353.355</v>
      </c>
      <c r="N11" s="16">
        <v>21105.845000000001</v>
      </c>
      <c r="O11" s="15">
        <f t="shared" si="2"/>
        <v>40459.199999999997</v>
      </c>
      <c r="P11" s="15">
        <f t="shared" si="3"/>
        <v>63054.255999999994</v>
      </c>
    </row>
    <row r="12" spans="1:18">
      <c r="B12" s="25" t="s">
        <v>49</v>
      </c>
      <c r="C12" s="4">
        <v>20429.864000000001</v>
      </c>
      <c r="D12" s="4"/>
      <c r="E12" s="4">
        <f t="shared" si="0"/>
        <v>20429.864000000001</v>
      </c>
      <c r="F12" s="4">
        <v>13276.143</v>
      </c>
      <c r="G12" s="4">
        <v>15021.572</v>
      </c>
      <c r="H12" s="4">
        <v>0</v>
      </c>
      <c r="I12" s="4">
        <v>235.07</v>
      </c>
      <c r="J12" s="4">
        <v>0</v>
      </c>
      <c r="K12" s="4">
        <v>0</v>
      </c>
      <c r="L12" s="4">
        <f t="shared" si="1"/>
        <v>235.07</v>
      </c>
      <c r="M12" s="4">
        <v>2100.81</v>
      </c>
      <c r="N12" s="4">
        <v>1313.2439999999999</v>
      </c>
      <c r="O12" s="13">
        <f t="shared" si="2"/>
        <v>3414.0540000000001</v>
      </c>
      <c r="P12" s="13">
        <f t="shared" si="3"/>
        <v>52376.702999999994</v>
      </c>
    </row>
    <row r="13" spans="1:18">
      <c r="B13" s="25" t="s">
        <v>48</v>
      </c>
      <c r="C13" s="16">
        <v>206771.658</v>
      </c>
      <c r="D13" s="16">
        <v>101586.50900000001</v>
      </c>
      <c r="E13" s="16">
        <f t="shared" si="0"/>
        <v>308358.16700000002</v>
      </c>
      <c r="F13" s="16">
        <v>99007.998999999996</v>
      </c>
      <c r="G13" s="16">
        <v>69770.75</v>
      </c>
      <c r="H13" s="16">
        <v>0</v>
      </c>
      <c r="I13" s="16">
        <v>1517.5609999999999</v>
      </c>
      <c r="J13" s="16">
        <v>0</v>
      </c>
      <c r="K13" s="16">
        <v>0</v>
      </c>
      <c r="L13" s="16">
        <f t="shared" si="1"/>
        <v>1517.5609999999999</v>
      </c>
      <c r="M13" s="16">
        <v>24665.725999999999</v>
      </c>
      <c r="N13" s="16">
        <v>0</v>
      </c>
      <c r="O13" s="15">
        <f t="shared" si="2"/>
        <v>24665.725999999999</v>
      </c>
      <c r="P13" s="15">
        <f t="shared" si="3"/>
        <v>503320.20300000004</v>
      </c>
    </row>
    <row r="14" spans="1:18">
      <c r="B14" s="25" t="s">
        <v>47</v>
      </c>
      <c r="C14" s="4">
        <v>54598.235999999997</v>
      </c>
      <c r="D14" s="4">
        <v>108373.989</v>
      </c>
      <c r="E14" s="4">
        <f t="shared" si="0"/>
        <v>162972.22500000001</v>
      </c>
      <c r="F14" s="4">
        <v>2074.8879999999999</v>
      </c>
      <c r="G14" s="4">
        <v>4723.701</v>
      </c>
      <c r="H14" s="4">
        <v>0</v>
      </c>
      <c r="I14" s="4">
        <v>75.756</v>
      </c>
      <c r="J14" s="4">
        <v>0</v>
      </c>
      <c r="K14" s="4">
        <v>0</v>
      </c>
      <c r="L14" s="4">
        <f t="shared" si="1"/>
        <v>75.756</v>
      </c>
      <c r="M14" s="4">
        <v>69.272999999999996</v>
      </c>
      <c r="N14" s="4">
        <v>0</v>
      </c>
      <c r="O14" s="13">
        <f t="shared" si="2"/>
        <v>69.272999999999996</v>
      </c>
      <c r="P14" s="13">
        <f t="shared" si="3"/>
        <v>169915.84299999999</v>
      </c>
    </row>
    <row r="15" spans="1:18">
      <c r="B15" s="25" t="s">
        <v>46</v>
      </c>
      <c r="C15" s="16">
        <v>18001.539000000001</v>
      </c>
      <c r="D15" s="16"/>
      <c r="E15" s="16">
        <f t="shared" si="0"/>
        <v>18001.539000000001</v>
      </c>
      <c r="F15" s="16">
        <v>845.80700000000002</v>
      </c>
      <c r="G15" s="16">
        <v>1387.2850000000001</v>
      </c>
      <c r="H15" s="16">
        <v>0</v>
      </c>
      <c r="I15" s="16">
        <v>20.187000000000001</v>
      </c>
      <c r="J15" s="16">
        <v>0</v>
      </c>
      <c r="K15" s="16">
        <v>0</v>
      </c>
      <c r="L15" s="16">
        <f t="shared" si="1"/>
        <v>20.187000000000001</v>
      </c>
      <c r="M15" s="16">
        <v>333.85700000000003</v>
      </c>
      <c r="N15" s="16">
        <v>0</v>
      </c>
      <c r="O15" s="15">
        <f t="shared" si="2"/>
        <v>333.85700000000003</v>
      </c>
      <c r="P15" s="15">
        <f t="shared" si="3"/>
        <v>20588.675000000003</v>
      </c>
    </row>
    <row r="16" spans="1:18">
      <c r="B16" s="25" t="s">
        <v>45</v>
      </c>
      <c r="C16" s="4">
        <v>145933.12599999999</v>
      </c>
      <c r="D16" s="4"/>
      <c r="E16" s="4">
        <f t="shared" si="0"/>
        <v>145933.12599999999</v>
      </c>
      <c r="F16" s="4">
        <v>186368.587</v>
      </c>
      <c r="G16" s="4">
        <v>51537.78</v>
      </c>
      <c r="H16" s="4">
        <v>0</v>
      </c>
      <c r="I16" s="4">
        <v>2419.058</v>
      </c>
      <c r="J16" s="4">
        <v>0</v>
      </c>
      <c r="K16" s="4">
        <v>0</v>
      </c>
      <c r="L16" s="4">
        <f t="shared" si="1"/>
        <v>2419.058</v>
      </c>
      <c r="M16" s="4">
        <v>37667.137000000002</v>
      </c>
      <c r="N16" s="4">
        <v>26069.297999999999</v>
      </c>
      <c r="O16" s="13">
        <f t="shared" si="2"/>
        <v>63736.434999999998</v>
      </c>
      <c r="P16" s="13">
        <f t="shared" si="3"/>
        <v>449994.98600000003</v>
      </c>
    </row>
    <row r="17" spans="2:16">
      <c r="B17" s="25" t="s">
        <v>44</v>
      </c>
      <c r="C17" s="16">
        <v>70649.812999999995</v>
      </c>
      <c r="D17" s="16"/>
      <c r="E17" s="16">
        <f t="shared" si="0"/>
        <v>70649.812999999995</v>
      </c>
      <c r="F17" s="16">
        <v>6001.665</v>
      </c>
      <c r="G17" s="16">
        <v>6457.3869999999997</v>
      </c>
      <c r="H17" s="16">
        <v>0</v>
      </c>
      <c r="I17" s="16">
        <v>78.09</v>
      </c>
      <c r="J17" s="16">
        <v>0</v>
      </c>
      <c r="K17" s="16">
        <v>0</v>
      </c>
      <c r="L17" s="16">
        <f t="shared" si="1"/>
        <v>78.09</v>
      </c>
      <c r="M17" s="16">
        <v>8882.4140000000007</v>
      </c>
      <c r="N17" s="16">
        <v>7806.8819999999996</v>
      </c>
      <c r="O17" s="15">
        <f t="shared" si="2"/>
        <v>16689.296000000002</v>
      </c>
      <c r="P17" s="15">
        <f t="shared" si="3"/>
        <v>99876.250999999989</v>
      </c>
    </row>
    <row r="18" spans="2:16">
      <c r="B18" s="25" t="s">
        <v>42</v>
      </c>
      <c r="C18" s="4">
        <v>273199.03999999998</v>
      </c>
      <c r="D18" s="4"/>
      <c r="E18" s="4">
        <f t="shared" si="0"/>
        <v>273199.03999999998</v>
      </c>
      <c r="F18" s="4">
        <v>140093.99299999999</v>
      </c>
      <c r="G18" s="4">
        <v>82289.827000000005</v>
      </c>
      <c r="H18" s="4">
        <v>0</v>
      </c>
      <c r="I18" s="4">
        <v>3752.9580000000001</v>
      </c>
      <c r="J18" s="4">
        <v>0</v>
      </c>
      <c r="K18" s="4">
        <v>0</v>
      </c>
      <c r="L18" s="4">
        <f t="shared" si="1"/>
        <v>3752.9580000000001</v>
      </c>
      <c r="M18" s="4">
        <v>56655.652999999998</v>
      </c>
      <c r="N18" s="4">
        <v>33445.660000000003</v>
      </c>
      <c r="O18" s="13">
        <f t="shared" si="2"/>
        <v>90101.312999999995</v>
      </c>
      <c r="P18" s="13">
        <f t="shared" si="3"/>
        <v>589437.13099999994</v>
      </c>
    </row>
    <row r="19" spans="2:16">
      <c r="B19" s="25" t="s">
        <v>43</v>
      </c>
      <c r="C19" s="16">
        <v>313570.63299999997</v>
      </c>
      <c r="D19" s="16">
        <v>157499.851</v>
      </c>
      <c r="E19" s="16">
        <f t="shared" si="0"/>
        <v>471070.48399999994</v>
      </c>
      <c r="F19" s="16">
        <v>51994.135999999999</v>
      </c>
      <c r="G19" s="16">
        <v>20221.798999999999</v>
      </c>
      <c r="H19" s="16">
        <v>0</v>
      </c>
      <c r="I19" s="16">
        <v>1159.25</v>
      </c>
      <c r="J19" s="16">
        <v>0</v>
      </c>
      <c r="K19" s="16">
        <v>0</v>
      </c>
      <c r="L19" s="16">
        <f t="shared" si="1"/>
        <v>1159.25</v>
      </c>
      <c r="M19" s="16">
        <v>4616.6319999999996</v>
      </c>
      <c r="N19" s="16">
        <v>12922.277</v>
      </c>
      <c r="O19" s="15">
        <f t="shared" si="2"/>
        <v>17538.909</v>
      </c>
      <c r="P19" s="15">
        <f t="shared" si="3"/>
        <v>561984.57799999998</v>
      </c>
    </row>
    <row r="20" spans="2:16">
      <c r="B20" s="25" t="s">
        <v>41</v>
      </c>
      <c r="C20" s="4">
        <v>63612.474999999999</v>
      </c>
      <c r="D20" s="4"/>
      <c r="E20" s="4">
        <f t="shared" si="0"/>
        <v>63612.474999999999</v>
      </c>
      <c r="F20" s="4">
        <v>26669.484</v>
      </c>
      <c r="G20" s="4">
        <v>6054.491</v>
      </c>
      <c r="H20" s="4">
        <v>0</v>
      </c>
      <c r="I20" s="4">
        <v>0</v>
      </c>
      <c r="J20" s="4">
        <v>0</v>
      </c>
      <c r="K20" s="4">
        <v>0</v>
      </c>
      <c r="L20" s="4">
        <f t="shared" si="1"/>
        <v>0</v>
      </c>
      <c r="M20" s="4">
        <v>3622.1590000000001</v>
      </c>
      <c r="N20" s="4">
        <v>15871.768</v>
      </c>
      <c r="O20" s="13">
        <f t="shared" si="2"/>
        <v>19493.927</v>
      </c>
      <c r="P20" s="13">
        <f t="shared" si="3"/>
        <v>115830.37699999999</v>
      </c>
    </row>
    <row r="21" spans="2:16">
      <c r="B21" s="25" t="s">
        <v>40</v>
      </c>
      <c r="C21" s="16">
        <v>8524.598</v>
      </c>
      <c r="D21" s="16"/>
      <c r="E21" s="16">
        <f t="shared" si="0"/>
        <v>8524.598</v>
      </c>
      <c r="F21" s="16">
        <v>4329.0320000000002</v>
      </c>
      <c r="G21" s="16">
        <v>0</v>
      </c>
      <c r="H21" s="16">
        <v>0</v>
      </c>
      <c r="I21" s="16">
        <v>0</v>
      </c>
      <c r="J21" s="16">
        <v>0</v>
      </c>
      <c r="K21" s="16">
        <v>0</v>
      </c>
      <c r="L21" s="16">
        <f t="shared" si="1"/>
        <v>0</v>
      </c>
      <c r="M21" s="16">
        <v>3217.6089999999999</v>
      </c>
      <c r="N21" s="16">
        <v>8566.8389999999999</v>
      </c>
      <c r="O21" s="15">
        <f t="shared" si="2"/>
        <v>11784.448</v>
      </c>
      <c r="P21" s="15">
        <f t="shared" si="3"/>
        <v>24638.078000000001</v>
      </c>
    </row>
    <row r="22" spans="2:16">
      <c r="B22" s="25" t="s">
        <v>39</v>
      </c>
      <c r="C22" s="4">
        <v>10947.76</v>
      </c>
      <c r="D22" s="4"/>
      <c r="E22" s="4">
        <f t="shared" si="0"/>
        <v>10947.76</v>
      </c>
      <c r="F22" s="4">
        <v>16191.05</v>
      </c>
      <c r="G22" s="4">
        <v>21104.003000000001</v>
      </c>
      <c r="H22" s="4">
        <v>0</v>
      </c>
      <c r="I22" s="4">
        <v>0</v>
      </c>
      <c r="J22" s="4">
        <v>0</v>
      </c>
      <c r="K22" s="4">
        <v>0</v>
      </c>
      <c r="L22" s="4">
        <f t="shared" si="1"/>
        <v>0</v>
      </c>
      <c r="M22" s="4">
        <v>4606.9399999999996</v>
      </c>
      <c r="N22" s="4">
        <v>0</v>
      </c>
      <c r="O22" s="13">
        <f t="shared" si="2"/>
        <v>4606.9399999999996</v>
      </c>
      <c r="P22" s="13">
        <f t="shared" si="3"/>
        <v>52849.752999999997</v>
      </c>
    </row>
    <row r="23" spans="2:16">
      <c r="B23" s="25" t="s">
        <v>38</v>
      </c>
      <c r="C23" s="16">
        <v>41076.476999999999</v>
      </c>
      <c r="D23" s="16"/>
      <c r="E23" s="16">
        <f t="shared" si="0"/>
        <v>41076.476999999999</v>
      </c>
      <c r="F23" s="16">
        <v>3093.567</v>
      </c>
      <c r="G23" s="16">
        <v>418.1</v>
      </c>
      <c r="H23" s="16">
        <v>0</v>
      </c>
      <c r="I23" s="16">
        <v>561.99300000000005</v>
      </c>
      <c r="J23" s="16">
        <v>0</v>
      </c>
      <c r="K23" s="16">
        <v>0</v>
      </c>
      <c r="L23" s="16">
        <f t="shared" si="1"/>
        <v>561.99300000000005</v>
      </c>
      <c r="M23" s="16">
        <v>1073.4939999999999</v>
      </c>
      <c r="N23" s="16">
        <v>0</v>
      </c>
      <c r="O23" s="15">
        <f t="shared" si="2"/>
        <v>1073.4939999999999</v>
      </c>
      <c r="P23" s="15">
        <f t="shared" si="3"/>
        <v>46223.631000000001</v>
      </c>
    </row>
    <row r="24" spans="2:16">
      <c r="B24" s="25" t="s">
        <v>37</v>
      </c>
      <c r="C24" s="4">
        <v>73126</v>
      </c>
      <c r="D24" s="4"/>
      <c r="E24" s="4">
        <f t="shared" si="0"/>
        <v>73126</v>
      </c>
      <c r="F24" s="4">
        <v>158079.57500000001</v>
      </c>
      <c r="G24" s="4">
        <v>45270.589</v>
      </c>
      <c r="H24" s="4">
        <v>0</v>
      </c>
      <c r="I24" s="4">
        <v>1070.3</v>
      </c>
      <c r="J24" s="4">
        <v>0</v>
      </c>
      <c r="K24" s="4">
        <v>0</v>
      </c>
      <c r="L24" s="4">
        <f t="shared" si="1"/>
        <v>1070.3</v>
      </c>
      <c r="M24" s="4">
        <v>25937.967000000001</v>
      </c>
      <c r="N24" s="4">
        <v>33376.847999999998</v>
      </c>
      <c r="O24" s="13">
        <f t="shared" si="2"/>
        <v>59314.815000000002</v>
      </c>
      <c r="P24" s="13">
        <f t="shared" si="3"/>
        <v>336861.27899999998</v>
      </c>
    </row>
    <row r="25" spans="2:16">
      <c r="B25" s="25" t="s">
        <v>36</v>
      </c>
      <c r="C25" s="16">
        <v>35108.51</v>
      </c>
      <c r="D25" s="16"/>
      <c r="E25" s="16">
        <f t="shared" si="0"/>
        <v>35108.51</v>
      </c>
      <c r="F25" s="16">
        <v>1313.0719999999999</v>
      </c>
      <c r="G25" s="16">
        <v>3529.3670000000002</v>
      </c>
      <c r="H25" s="16">
        <v>0</v>
      </c>
      <c r="I25" s="16">
        <v>53.41</v>
      </c>
      <c r="J25" s="16">
        <v>0</v>
      </c>
      <c r="K25" s="16">
        <v>0</v>
      </c>
      <c r="L25" s="16">
        <f t="shared" si="1"/>
        <v>53.41</v>
      </c>
      <c r="M25" s="16">
        <v>1195.02</v>
      </c>
      <c r="N25" s="16">
        <v>0</v>
      </c>
      <c r="O25" s="15">
        <f t="shared" si="2"/>
        <v>1195.02</v>
      </c>
      <c r="P25" s="15">
        <f t="shared" si="3"/>
        <v>41199.379000000001</v>
      </c>
    </row>
    <row r="26" spans="2:16">
      <c r="B26" s="25" t="s">
        <v>35</v>
      </c>
      <c r="C26" s="4">
        <v>1254.5630000000001</v>
      </c>
      <c r="D26" s="4"/>
      <c r="E26" s="4">
        <f t="shared" si="0"/>
        <v>1254.5630000000001</v>
      </c>
      <c r="F26" s="4">
        <v>1023.361</v>
      </c>
      <c r="G26" s="4">
        <v>0</v>
      </c>
      <c r="H26" s="4">
        <v>0</v>
      </c>
      <c r="I26" s="4">
        <v>66.129000000000005</v>
      </c>
      <c r="J26" s="4">
        <v>0</v>
      </c>
      <c r="K26" s="4">
        <v>0</v>
      </c>
      <c r="L26" s="4">
        <f t="shared" si="1"/>
        <v>66.129000000000005</v>
      </c>
      <c r="M26" s="4">
        <v>938.83600000000001</v>
      </c>
      <c r="N26" s="4">
        <v>0</v>
      </c>
      <c r="O26" s="13">
        <f t="shared" si="2"/>
        <v>938.83600000000001</v>
      </c>
      <c r="P26" s="13">
        <f t="shared" si="3"/>
        <v>3282.8890000000001</v>
      </c>
    </row>
    <row r="27" spans="2:16">
      <c r="B27" s="25" t="s">
        <v>34</v>
      </c>
      <c r="C27" s="16">
        <v>29432.638999999999</v>
      </c>
      <c r="D27" s="16"/>
      <c r="E27" s="16">
        <f t="shared" si="0"/>
        <v>29432.638999999999</v>
      </c>
      <c r="F27" s="16">
        <v>1172.691</v>
      </c>
      <c r="G27" s="16">
        <v>2519.9470000000001</v>
      </c>
      <c r="H27" s="16">
        <v>0</v>
      </c>
      <c r="I27" s="16">
        <v>38.261000000000003</v>
      </c>
      <c r="J27" s="16">
        <v>0</v>
      </c>
      <c r="K27" s="16">
        <v>0</v>
      </c>
      <c r="L27" s="16">
        <f t="shared" si="1"/>
        <v>38.261000000000003</v>
      </c>
      <c r="M27" s="16">
        <v>3989.9609999999998</v>
      </c>
      <c r="N27" s="16">
        <v>0</v>
      </c>
      <c r="O27" s="15">
        <f t="shared" si="2"/>
        <v>3989.9609999999998</v>
      </c>
      <c r="P27" s="15">
        <f t="shared" si="3"/>
        <v>37153.499000000003</v>
      </c>
    </row>
    <row r="28" spans="2:16">
      <c r="B28" s="25" t="s">
        <v>32</v>
      </c>
      <c r="C28" s="4">
        <v>668.27</v>
      </c>
      <c r="D28" s="4"/>
      <c r="E28" s="4">
        <f t="shared" si="0"/>
        <v>668.27</v>
      </c>
      <c r="F28" s="4">
        <v>606.875</v>
      </c>
      <c r="G28" s="4">
        <v>0</v>
      </c>
      <c r="H28" s="4">
        <v>0</v>
      </c>
      <c r="I28" s="4">
        <v>0</v>
      </c>
      <c r="J28" s="4">
        <v>0</v>
      </c>
      <c r="K28" s="4">
        <v>0</v>
      </c>
      <c r="L28" s="4">
        <f t="shared" si="1"/>
        <v>0</v>
      </c>
      <c r="M28" s="4">
        <v>1201.088</v>
      </c>
      <c r="N28" s="4">
        <v>9608.7090000000007</v>
      </c>
      <c r="O28" s="13">
        <f t="shared" si="2"/>
        <v>10809.797</v>
      </c>
      <c r="P28" s="13">
        <f t="shared" si="3"/>
        <v>12084.942000000001</v>
      </c>
    </row>
    <row r="29" spans="2:16">
      <c r="B29" s="25" t="s">
        <v>31</v>
      </c>
      <c r="C29" s="16">
        <v>416.46899999999999</v>
      </c>
      <c r="D29" s="16"/>
      <c r="E29" s="16">
        <f t="shared" si="0"/>
        <v>416.46899999999999</v>
      </c>
      <c r="F29" s="16">
        <v>1701.7670000000001</v>
      </c>
      <c r="G29" s="16">
        <v>0</v>
      </c>
      <c r="H29" s="16">
        <v>0</v>
      </c>
      <c r="I29" s="16">
        <v>0</v>
      </c>
      <c r="J29" s="16">
        <v>0</v>
      </c>
      <c r="K29" s="16">
        <v>0</v>
      </c>
      <c r="L29" s="16">
        <f t="shared" si="1"/>
        <v>0</v>
      </c>
      <c r="M29" s="16">
        <v>0</v>
      </c>
      <c r="N29" s="16">
        <v>5444.7</v>
      </c>
      <c r="O29" s="15">
        <f t="shared" si="2"/>
        <v>5444.7</v>
      </c>
      <c r="P29" s="15">
        <f t="shared" si="3"/>
        <v>7562.9359999999997</v>
      </c>
    </row>
    <row r="30" spans="2:16">
      <c r="B30" s="25" t="s">
        <v>33</v>
      </c>
      <c r="C30" s="4">
        <v>20801.069</v>
      </c>
      <c r="D30" s="4"/>
      <c r="E30" s="4">
        <f t="shared" si="0"/>
        <v>20801.069</v>
      </c>
      <c r="F30" s="4">
        <v>980.07399999999996</v>
      </c>
      <c r="G30" s="4">
        <v>0</v>
      </c>
      <c r="H30" s="4">
        <v>0</v>
      </c>
      <c r="I30" s="4">
        <v>136.364</v>
      </c>
      <c r="J30" s="4">
        <v>0</v>
      </c>
      <c r="K30" s="4">
        <v>0</v>
      </c>
      <c r="L30" s="4">
        <f t="shared" si="1"/>
        <v>136.364</v>
      </c>
      <c r="M30" s="4">
        <v>0</v>
      </c>
      <c r="N30" s="4">
        <v>0</v>
      </c>
      <c r="O30" s="13">
        <f t="shared" si="2"/>
        <v>0</v>
      </c>
      <c r="P30" s="13">
        <f t="shared" si="3"/>
        <v>21917.507000000001</v>
      </c>
    </row>
    <row r="31" spans="2:16">
      <c r="B31" s="25" t="s">
        <v>29</v>
      </c>
      <c r="C31" s="16">
        <v>47774.536999999997</v>
      </c>
      <c r="D31" s="16">
        <v>60608.290999999997</v>
      </c>
      <c r="E31" s="16">
        <f t="shared" si="0"/>
        <v>108382.82799999999</v>
      </c>
      <c r="F31" s="16">
        <v>20560.259999999998</v>
      </c>
      <c r="G31" s="16">
        <v>7711.2250000000004</v>
      </c>
      <c r="H31" s="16">
        <v>0</v>
      </c>
      <c r="I31" s="16">
        <v>432.51799999999997</v>
      </c>
      <c r="J31" s="16">
        <v>0</v>
      </c>
      <c r="K31" s="16">
        <v>0</v>
      </c>
      <c r="L31" s="16">
        <f t="shared" si="1"/>
        <v>432.51799999999997</v>
      </c>
      <c r="M31" s="16">
        <v>754.03599999999994</v>
      </c>
      <c r="N31" s="16">
        <v>0</v>
      </c>
      <c r="O31" s="15">
        <f t="shared" si="2"/>
        <v>754.03599999999994</v>
      </c>
      <c r="P31" s="15">
        <f t="shared" si="3"/>
        <v>137840.867</v>
      </c>
    </row>
    <row r="32" spans="2:16">
      <c r="B32" s="25" t="s">
        <v>28</v>
      </c>
      <c r="C32" s="4">
        <v>48617.071000000004</v>
      </c>
      <c r="D32" s="4">
        <v>12826.366</v>
      </c>
      <c r="E32" s="4">
        <f t="shared" si="0"/>
        <v>61443.437000000005</v>
      </c>
      <c r="F32" s="4">
        <v>5291.9690000000001</v>
      </c>
      <c r="G32" s="4">
        <v>1371.8710000000001</v>
      </c>
      <c r="H32" s="4">
        <v>0</v>
      </c>
      <c r="I32" s="4">
        <v>0</v>
      </c>
      <c r="J32" s="4">
        <v>0</v>
      </c>
      <c r="K32" s="4">
        <v>0</v>
      </c>
      <c r="L32" s="4">
        <f t="shared" si="1"/>
        <v>0</v>
      </c>
      <c r="M32" s="4">
        <v>64544.925000000003</v>
      </c>
      <c r="N32" s="4">
        <v>134427.13</v>
      </c>
      <c r="O32" s="13">
        <f t="shared" si="2"/>
        <v>198972.05499999999</v>
      </c>
      <c r="P32" s="13">
        <f t="shared" si="3"/>
        <v>267079.33199999999</v>
      </c>
    </row>
    <row r="33" spans="2:16">
      <c r="B33" s="25" t="s">
        <v>30</v>
      </c>
      <c r="C33" s="16">
        <v>138246.39499999999</v>
      </c>
      <c r="D33" s="16"/>
      <c r="E33" s="16">
        <f t="shared" si="0"/>
        <v>138246.39499999999</v>
      </c>
      <c r="F33" s="16">
        <v>23571.582999999999</v>
      </c>
      <c r="G33" s="16">
        <v>31125.483</v>
      </c>
      <c r="H33" s="16">
        <v>0</v>
      </c>
      <c r="I33" s="16">
        <v>359.33199999999999</v>
      </c>
      <c r="J33" s="16">
        <v>0</v>
      </c>
      <c r="K33" s="16">
        <v>0</v>
      </c>
      <c r="L33" s="16">
        <f t="shared" si="1"/>
        <v>359.33199999999999</v>
      </c>
      <c r="M33" s="16">
        <v>12022.834999999999</v>
      </c>
      <c r="N33" s="16">
        <v>0</v>
      </c>
      <c r="O33" s="15">
        <f t="shared" si="2"/>
        <v>12022.834999999999</v>
      </c>
      <c r="P33" s="15">
        <f t="shared" si="3"/>
        <v>205325.628</v>
      </c>
    </row>
    <row r="34" spans="2:16">
      <c r="B34" s="25" t="s">
        <v>27</v>
      </c>
      <c r="C34" s="4">
        <v>31996.384999999998</v>
      </c>
      <c r="D34" s="4"/>
      <c r="E34" s="4">
        <f t="shared" si="0"/>
        <v>31996.384999999998</v>
      </c>
      <c r="F34" s="4">
        <v>25495.474999999999</v>
      </c>
      <c r="G34" s="4">
        <v>6287.7950000000001</v>
      </c>
      <c r="H34" s="4">
        <v>0</v>
      </c>
      <c r="I34" s="4">
        <v>0</v>
      </c>
      <c r="J34" s="4">
        <v>0</v>
      </c>
      <c r="K34" s="4">
        <v>0</v>
      </c>
      <c r="L34" s="4">
        <f t="shared" si="1"/>
        <v>0</v>
      </c>
      <c r="M34" s="4">
        <v>14404.653</v>
      </c>
      <c r="N34" s="4">
        <v>9499.1360000000004</v>
      </c>
      <c r="O34" s="13">
        <f t="shared" si="2"/>
        <v>23903.789000000001</v>
      </c>
      <c r="P34" s="13">
        <f t="shared" si="3"/>
        <v>87683.444000000003</v>
      </c>
    </row>
    <row r="35" spans="2:16">
      <c r="B35" s="25" t="s">
        <v>26</v>
      </c>
      <c r="C35" s="16">
        <v>7469.5940000000001</v>
      </c>
      <c r="D35" s="16"/>
      <c r="E35" s="16">
        <f t="shared" si="0"/>
        <v>7469.5940000000001</v>
      </c>
      <c r="F35" s="16">
        <v>12355.358</v>
      </c>
      <c r="G35" s="16">
        <v>20309.713</v>
      </c>
      <c r="H35" s="16">
        <v>0</v>
      </c>
      <c r="I35" s="16">
        <v>0</v>
      </c>
      <c r="J35" s="16">
        <v>0</v>
      </c>
      <c r="K35" s="16">
        <v>0</v>
      </c>
      <c r="L35" s="16">
        <f t="shared" si="1"/>
        <v>0</v>
      </c>
      <c r="M35" s="16">
        <v>29694.866999999998</v>
      </c>
      <c r="N35" s="16">
        <v>9978.7219999999998</v>
      </c>
      <c r="O35" s="15">
        <f t="shared" si="2"/>
        <v>39673.589</v>
      </c>
      <c r="P35" s="15">
        <f t="shared" si="3"/>
        <v>79808.254000000001</v>
      </c>
    </row>
    <row r="36" spans="2:16">
      <c r="B36" s="25" t="s">
        <v>25</v>
      </c>
      <c r="C36" s="4">
        <v>1697.491</v>
      </c>
      <c r="D36" s="4"/>
      <c r="E36" s="4">
        <f t="shared" si="0"/>
        <v>1697.491</v>
      </c>
      <c r="F36" s="4">
        <v>5735.1589999999997</v>
      </c>
      <c r="G36" s="4">
        <v>2752.85</v>
      </c>
      <c r="H36" s="4">
        <v>0</v>
      </c>
      <c r="I36" s="4">
        <v>0</v>
      </c>
      <c r="J36" s="4">
        <v>0</v>
      </c>
      <c r="K36" s="4">
        <v>0</v>
      </c>
      <c r="L36" s="4">
        <f t="shared" si="1"/>
        <v>0</v>
      </c>
      <c r="M36" s="4">
        <v>17199.665000000001</v>
      </c>
      <c r="N36" s="4">
        <v>409.51</v>
      </c>
      <c r="O36" s="13">
        <f t="shared" si="2"/>
        <v>17609.174999999999</v>
      </c>
      <c r="P36" s="13">
        <f t="shared" si="3"/>
        <v>27794.674999999999</v>
      </c>
    </row>
    <row r="37" spans="2:16">
      <c r="B37" s="25" t="s">
        <v>24</v>
      </c>
      <c r="C37" s="16">
        <v>49582.023999999998</v>
      </c>
      <c r="D37" s="16">
        <v>12700.089</v>
      </c>
      <c r="E37" s="16">
        <f t="shared" si="0"/>
        <v>62282.112999999998</v>
      </c>
      <c r="F37" s="16">
        <v>8753.4290000000001</v>
      </c>
      <c r="G37" s="16">
        <v>7946.4030000000002</v>
      </c>
      <c r="H37" s="16">
        <v>0</v>
      </c>
      <c r="I37" s="16">
        <v>0</v>
      </c>
      <c r="J37" s="16">
        <v>0</v>
      </c>
      <c r="K37" s="16">
        <v>0</v>
      </c>
      <c r="L37" s="16">
        <f t="shared" si="1"/>
        <v>0</v>
      </c>
      <c r="M37" s="16">
        <v>13928.514999999999</v>
      </c>
      <c r="N37" s="16">
        <v>82923.066000000006</v>
      </c>
      <c r="O37" s="15">
        <f t="shared" si="2"/>
        <v>96851.581000000006</v>
      </c>
      <c r="P37" s="15">
        <f t="shared" si="3"/>
        <v>175833.52600000001</v>
      </c>
    </row>
    <row r="38" spans="2:16">
      <c r="B38" s="25" t="s">
        <v>23</v>
      </c>
      <c r="C38" s="4">
        <v>581.09500000000003</v>
      </c>
      <c r="D38" s="4"/>
      <c r="E38" s="4">
        <f t="shared" si="0"/>
        <v>581.09500000000003</v>
      </c>
      <c r="F38" s="4">
        <v>2733.2170000000001</v>
      </c>
      <c r="G38" s="4">
        <v>2573.0039999999999</v>
      </c>
      <c r="H38" s="4">
        <v>0</v>
      </c>
      <c r="I38" s="4">
        <v>44.317999999999998</v>
      </c>
      <c r="J38" s="4">
        <v>0</v>
      </c>
      <c r="K38" s="4">
        <v>0</v>
      </c>
      <c r="L38" s="4">
        <f t="shared" si="1"/>
        <v>44.317999999999998</v>
      </c>
      <c r="M38" s="4">
        <v>8823.7070000000003</v>
      </c>
      <c r="N38" s="4">
        <v>0</v>
      </c>
      <c r="O38" s="13">
        <f t="shared" si="2"/>
        <v>8823.7070000000003</v>
      </c>
      <c r="P38" s="13">
        <f t="shared" si="3"/>
        <v>14755.341</v>
      </c>
    </row>
    <row r="39" spans="2:16" ht="15.75" thickBot="1">
      <c r="B39" s="25" t="s">
        <v>22</v>
      </c>
      <c r="C39" s="16">
        <v>6984.09</v>
      </c>
      <c r="D39" s="16"/>
      <c r="E39" s="16">
        <f t="shared" si="0"/>
        <v>6984.09</v>
      </c>
      <c r="F39" s="16">
        <v>7393.107</v>
      </c>
      <c r="G39" s="16">
        <v>8331.3379999999997</v>
      </c>
      <c r="H39" s="16">
        <v>0</v>
      </c>
      <c r="I39" s="16">
        <v>29.954000000000001</v>
      </c>
      <c r="J39" s="16">
        <v>0</v>
      </c>
      <c r="K39" s="16">
        <v>0</v>
      </c>
      <c r="L39" s="16">
        <f t="shared" si="1"/>
        <v>29.954000000000001</v>
      </c>
      <c r="M39" s="16">
        <v>6550.1350000000002</v>
      </c>
      <c r="N39" s="16">
        <v>0</v>
      </c>
      <c r="O39" s="15">
        <f t="shared" si="2"/>
        <v>6550.1350000000002</v>
      </c>
      <c r="P39" s="15">
        <f t="shared" si="3"/>
        <v>29288.624000000003</v>
      </c>
    </row>
    <row r="40" spans="2:16" ht="15.75" thickBot="1">
      <c r="B40" s="59" t="s">
        <v>300</v>
      </c>
      <c r="C40" s="36">
        <f t="shared" ref="C40:O40" si="4">SUM(C6:C39)</f>
        <v>1773905.9069999999</v>
      </c>
      <c r="D40" s="36">
        <f t="shared" si="4"/>
        <v>464352.79899999988</v>
      </c>
      <c r="E40" s="36">
        <f t="shared" si="4"/>
        <v>2238258.7059999993</v>
      </c>
      <c r="F40" s="36">
        <f t="shared" si="4"/>
        <v>892084.86</v>
      </c>
      <c r="G40" s="36">
        <f t="shared" si="4"/>
        <v>454115.35899999988</v>
      </c>
      <c r="H40" s="36">
        <f t="shared" si="4"/>
        <v>0</v>
      </c>
      <c r="I40" s="36">
        <f t="shared" si="4"/>
        <v>13096.448</v>
      </c>
      <c r="J40" s="36">
        <f t="shared" si="4"/>
        <v>0</v>
      </c>
      <c r="K40" s="36">
        <f t="shared" si="4"/>
        <v>0</v>
      </c>
      <c r="L40" s="36">
        <f t="shared" si="4"/>
        <v>13096.448</v>
      </c>
      <c r="M40" s="36">
        <f t="shared" si="4"/>
        <v>441192.48900000006</v>
      </c>
      <c r="N40" s="36">
        <f t="shared" si="4"/>
        <v>448982.50300000003</v>
      </c>
      <c r="O40" s="37">
        <f t="shared" si="4"/>
        <v>890174.9920000002</v>
      </c>
      <c r="P40" s="37">
        <f t="shared" ref="P40" si="5">SUM(P6:P39)</f>
        <v>4487730.3650000002</v>
      </c>
    </row>
    <row r="41" spans="2:16" ht="15.75" thickBot="1">
      <c r="B41" s="59" t="s">
        <v>61</v>
      </c>
      <c r="C41" s="191">
        <f>C30+C19</f>
        <v>334371.70199999999</v>
      </c>
      <c r="D41" s="191">
        <f t="shared" ref="D41:P41" si="6">D30+D19</f>
        <v>157499.851</v>
      </c>
      <c r="E41" s="191">
        <f t="shared" si="6"/>
        <v>491871.55299999996</v>
      </c>
      <c r="F41" s="191">
        <f t="shared" si="6"/>
        <v>52974.21</v>
      </c>
      <c r="G41" s="191">
        <f t="shared" si="6"/>
        <v>20221.798999999999</v>
      </c>
      <c r="H41" s="191">
        <f t="shared" si="6"/>
        <v>0</v>
      </c>
      <c r="I41" s="191">
        <f t="shared" si="6"/>
        <v>1295.614</v>
      </c>
      <c r="J41" s="191">
        <f t="shared" si="6"/>
        <v>0</v>
      </c>
      <c r="K41" s="191">
        <f t="shared" si="6"/>
        <v>0</v>
      </c>
      <c r="L41" s="191">
        <f t="shared" si="6"/>
        <v>1295.614</v>
      </c>
      <c r="M41" s="191">
        <f t="shared" si="6"/>
        <v>4616.6319999999996</v>
      </c>
      <c r="N41" s="191">
        <f t="shared" si="6"/>
        <v>12922.277</v>
      </c>
      <c r="O41" s="192">
        <f t="shared" si="6"/>
        <v>17538.909</v>
      </c>
      <c r="P41" s="192">
        <f t="shared" si="6"/>
        <v>583902.08499999996</v>
      </c>
    </row>
    <row r="42" spans="2:16">
      <c r="B42" s="197" t="s">
        <v>107</v>
      </c>
      <c r="C42" s="198"/>
      <c r="D42" s="198"/>
      <c r="E42" s="198"/>
      <c r="F42" s="198">
        <v>57759.205000000002</v>
      </c>
      <c r="G42" s="198"/>
      <c r="H42" s="198"/>
      <c r="I42" s="198"/>
      <c r="J42" s="198"/>
      <c r="K42" s="198"/>
      <c r="L42" s="198"/>
      <c r="M42" s="198"/>
      <c r="N42" s="198"/>
      <c r="O42" s="198"/>
      <c r="P42" s="200">
        <f t="shared" ref="P42:P47" si="7">SUM(E42:K42)+SUM(M42:N42)</f>
        <v>57759.205000000002</v>
      </c>
    </row>
    <row r="43" spans="2:16">
      <c r="B43" s="25" t="s">
        <v>124</v>
      </c>
      <c r="C43" s="4"/>
      <c r="D43" s="4"/>
      <c r="E43" s="4"/>
      <c r="F43" s="4">
        <v>27877.434000000001</v>
      </c>
      <c r="G43" s="4"/>
      <c r="H43" s="4"/>
      <c r="I43" s="4"/>
      <c r="J43" s="4"/>
      <c r="K43" s="4"/>
      <c r="L43" s="4"/>
      <c r="M43" s="4"/>
      <c r="N43" s="4"/>
      <c r="O43" s="4"/>
      <c r="P43" s="201">
        <f t="shared" si="7"/>
        <v>27877.434000000001</v>
      </c>
    </row>
    <row r="44" spans="2:16">
      <c r="B44" s="25" t="s">
        <v>126</v>
      </c>
      <c r="C44" s="16"/>
      <c r="D44" s="16"/>
      <c r="E44" s="16"/>
      <c r="F44" s="16">
        <v>30035.207999999999</v>
      </c>
      <c r="G44" s="16"/>
      <c r="H44" s="16"/>
      <c r="I44" s="16"/>
      <c r="J44" s="16"/>
      <c r="K44" s="16"/>
      <c r="L44" s="16"/>
      <c r="M44" s="16"/>
      <c r="N44" s="16"/>
      <c r="O44" s="16"/>
      <c r="P44" s="202">
        <f t="shared" si="7"/>
        <v>30035.207999999999</v>
      </c>
    </row>
    <row r="45" spans="2:16">
      <c r="B45" s="25" t="s">
        <v>180</v>
      </c>
      <c r="C45" s="4"/>
      <c r="D45" s="4"/>
      <c r="E45" s="4"/>
      <c r="F45" s="4">
        <v>3241.1489999999999</v>
      </c>
      <c r="G45" s="4"/>
      <c r="H45" s="4"/>
      <c r="I45" s="4"/>
      <c r="J45" s="4"/>
      <c r="K45" s="4"/>
      <c r="L45" s="4"/>
      <c r="M45" s="4"/>
      <c r="N45" s="4"/>
      <c r="O45" s="4"/>
      <c r="P45" s="201">
        <f t="shared" si="7"/>
        <v>3241.1489999999999</v>
      </c>
    </row>
    <row r="46" spans="2:16" ht="15.75" thickBot="1">
      <c r="B46" s="25" t="s">
        <v>146</v>
      </c>
      <c r="C46" s="16"/>
      <c r="D46" s="16"/>
      <c r="E46" s="16"/>
      <c r="F46" s="16">
        <v>9723.4650000000001</v>
      </c>
      <c r="G46" s="16"/>
      <c r="H46" s="16"/>
      <c r="I46" s="16"/>
      <c r="J46" s="16"/>
      <c r="K46" s="16"/>
      <c r="L46" s="16"/>
      <c r="M46" s="16"/>
      <c r="N46" s="16"/>
      <c r="O46" s="16"/>
      <c r="P46" s="202">
        <f t="shared" si="7"/>
        <v>9723.4650000000001</v>
      </c>
    </row>
    <row r="47" spans="2:16" ht="15.75" thickBot="1">
      <c r="B47" s="59" t="s">
        <v>133</v>
      </c>
      <c r="C47" s="55"/>
      <c r="D47" s="36"/>
      <c r="E47" s="36"/>
      <c r="F47" s="36">
        <f>SUM(F42:F46)</f>
        <v>128636.461</v>
      </c>
      <c r="G47" s="36"/>
      <c r="H47" s="36"/>
      <c r="I47" s="36"/>
      <c r="J47" s="36"/>
      <c r="K47" s="36"/>
      <c r="L47" s="36"/>
      <c r="M47" s="36"/>
      <c r="N47" s="36"/>
      <c r="O47" s="36"/>
      <c r="P47" s="203">
        <f t="shared" si="7"/>
        <v>128636.461</v>
      </c>
    </row>
    <row r="49" spans="2:16" ht="15.75" thickBot="1">
      <c r="B49" s="60" t="s">
        <v>137</v>
      </c>
      <c r="C49" s="33">
        <v>464352.80099999998</v>
      </c>
      <c r="D49" s="33"/>
      <c r="E49" s="33"/>
      <c r="F49" s="33"/>
      <c r="G49" s="33"/>
      <c r="H49" s="33"/>
      <c r="I49" s="33"/>
      <c r="J49" s="33"/>
      <c r="K49" s="33"/>
      <c r="L49" s="33"/>
      <c r="M49" s="33"/>
      <c r="N49" s="33"/>
      <c r="O49" s="33"/>
      <c r="P49" s="33"/>
    </row>
    <row r="50" spans="2:16">
      <c r="B50" s="61" t="s">
        <v>179</v>
      </c>
      <c r="C50" s="62">
        <f>SUM(C49)</f>
        <v>464352.80099999998</v>
      </c>
      <c r="D50" s="63"/>
      <c r="E50" s="63"/>
      <c r="F50" s="63"/>
      <c r="G50" s="63"/>
      <c r="H50" s="63"/>
      <c r="I50" s="63"/>
      <c r="J50" s="63"/>
      <c r="K50" s="63"/>
      <c r="L50" s="63"/>
      <c r="M50" s="63"/>
      <c r="N50" s="63"/>
      <c r="O50" s="63"/>
      <c r="P50" s="63"/>
    </row>
  </sheetData>
  <mergeCells count="2">
    <mergeCell ref="C2:P2"/>
    <mergeCell ref="C3:P3"/>
  </mergeCells>
  <hyperlinks>
    <hyperlink ref="R1" location="ReadMe!A1" display="go back to ReadMe"/>
  </hyperlinks>
  <printOptions horizontalCentered="1"/>
  <pageMargins left="0.23622047244094491" right="0.23622047244094491" top="0.74803149606299213" bottom="0.74803149606299213" header="0.31496062992125984" footer="0.31496062992125984"/>
  <pageSetup paperSize="9" scale="90" orientation="portrait" r:id="rId1"/>
  <headerFooter>
    <oddHeader>&amp;C&amp;A</oddHeader>
    <oddFooter>&amp;C&amp;Z&amp;F</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0"/>
  <sheetViews>
    <sheetView workbookViewId="0">
      <selection activeCell="K30" sqref="K30"/>
    </sheetView>
  </sheetViews>
  <sheetFormatPr baseColWidth="10" defaultColWidth="9.140625" defaultRowHeight="15"/>
  <cols>
    <col min="1" max="1" width="2.7109375" customWidth="1"/>
    <col min="2" max="2" width="9.7109375" style="1" bestFit="1" customWidth="1"/>
    <col min="4" max="5" width="9.140625" style="109"/>
    <col min="8" max="8" width="9.140625" customWidth="1"/>
    <col min="11" max="11" width="9.140625" customWidth="1"/>
  </cols>
  <sheetData>
    <row r="1" spans="1:18" ht="19.5" thickBot="1">
      <c r="A1" s="120" t="s">
        <v>302</v>
      </c>
      <c r="G1" s="118" t="s">
        <v>84</v>
      </c>
      <c r="R1" s="142" t="s">
        <v>370</v>
      </c>
    </row>
    <row r="2" spans="1:18" s="2" customFormat="1" ht="15.75" customHeight="1" thickBot="1">
      <c r="B2" s="30" t="s">
        <v>59</v>
      </c>
      <c r="C2" s="205">
        <v>2050</v>
      </c>
      <c r="D2" s="206"/>
      <c r="E2" s="206"/>
      <c r="F2" s="206"/>
      <c r="G2" s="206"/>
      <c r="H2" s="206"/>
      <c r="I2" s="206"/>
      <c r="J2" s="206"/>
      <c r="K2" s="206"/>
      <c r="L2" s="206"/>
      <c r="M2" s="206"/>
      <c r="N2" s="206"/>
      <c r="O2" s="206"/>
      <c r="P2" s="207"/>
    </row>
    <row r="3" spans="1:18" s="2" customFormat="1" ht="15.75" customHeight="1" thickBot="1">
      <c r="B3" s="58" t="s">
        <v>60</v>
      </c>
      <c r="C3" s="205" t="s">
        <v>7</v>
      </c>
      <c r="D3" s="206"/>
      <c r="E3" s="206"/>
      <c r="F3" s="206"/>
      <c r="G3" s="206"/>
      <c r="H3" s="206"/>
      <c r="I3" s="206"/>
      <c r="J3" s="206"/>
      <c r="K3" s="206"/>
      <c r="L3" s="206"/>
      <c r="M3" s="206"/>
      <c r="N3" s="206"/>
      <c r="O3" s="206"/>
      <c r="P3" s="207"/>
    </row>
    <row r="4" spans="1:18" ht="23.25" thickBot="1">
      <c r="B4" s="23" t="s">
        <v>149</v>
      </c>
      <c r="C4" s="67" t="s">
        <v>14</v>
      </c>
      <c r="D4" s="67" t="s">
        <v>298</v>
      </c>
      <c r="E4" s="67" t="s">
        <v>297</v>
      </c>
      <c r="F4" s="65" t="s">
        <v>15</v>
      </c>
      <c r="G4" s="65" t="s">
        <v>17</v>
      </c>
      <c r="H4" s="65" t="s">
        <v>16</v>
      </c>
      <c r="I4" s="65" t="s">
        <v>151</v>
      </c>
      <c r="J4" s="65" t="s">
        <v>186</v>
      </c>
      <c r="K4" s="65" t="s">
        <v>153</v>
      </c>
      <c r="L4" s="65" t="s">
        <v>158</v>
      </c>
      <c r="M4" s="65" t="s">
        <v>176</v>
      </c>
      <c r="N4" s="65" t="s">
        <v>177</v>
      </c>
      <c r="O4" s="48" t="s">
        <v>187</v>
      </c>
      <c r="P4" s="48" t="s">
        <v>185</v>
      </c>
    </row>
    <row r="5" spans="1:18" ht="15.75" thickBot="1">
      <c r="B5" s="24" t="s">
        <v>57</v>
      </c>
      <c r="C5" s="18" t="s">
        <v>6</v>
      </c>
      <c r="D5" s="18" t="s">
        <v>6</v>
      </c>
      <c r="E5" s="18" t="s">
        <v>6</v>
      </c>
      <c r="F5" s="18" t="s">
        <v>21</v>
      </c>
      <c r="G5" s="18" t="s">
        <v>21</v>
      </c>
      <c r="H5" s="18" t="s">
        <v>21</v>
      </c>
      <c r="I5" s="18" t="s">
        <v>21</v>
      </c>
      <c r="J5" s="18" t="s">
        <v>21</v>
      </c>
      <c r="K5" s="18" t="s">
        <v>21</v>
      </c>
      <c r="L5" s="18" t="s">
        <v>21</v>
      </c>
      <c r="M5" s="18" t="s">
        <v>21</v>
      </c>
      <c r="N5" s="18" t="s">
        <v>21</v>
      </c>
      <c r="O5" s="17" t="s">
        <v>21</v>
      </c>
      <c r="P5" s="17" t="s">
        <v>6</v>
      </c>
    </row>
    <row r="6" spans="1:18">
      <c r="B6" s="25" t="s">
        <v>56</v>
      </c>
      <c r="C6" s="4">
        <v>614.31100000000004</v>
      </c>
      <c r="D6" s="4"/>
      <c r="E6" s="4">
        <f>D6+C6</f>
        <v>614.31100000000004</v>
      </c>
      <c r="F6" s="4">
        <v>1497.48</v>
      </c>
      <c r="G6" s="4">
        <v>0</v>
      </c>
      <c r="H6" s="4">
        <v>0</v>
      </c>
      <c r="I6" s="4">
        <v>5680.52</v>
      </c>
      <c r="J6" s="4">
        <v>0</v>
      </c>
      <c r="K6" s="4">
        <v>0</v>
      </c>
      <c r="L6" s="4">
        <f>SUM(I6:K6)</f>
        <v>5680.52</v>
      </c>
      <c r="M6" s="4">
        <v>2529.538</v>
      </c>
      <c r="N6" s="4">
        <v>2534.4319999999998</v>
      </c>
      <c r="O6" s="13">
        <f>SUM(M6:N6)</f>
        <v>5063.9699999999993</v>
      </c>
      <c r="P6" s="13">
        <f>SUM(E6:K6)+SUM(M6:N6)</f>
        <v>12856.280999999999</v>
      </c>
    </row>
    <row r="7" spans="1:18">
      <c r="B7" s="25" t="s">
        <v>54</v>
      </c>
      <c r="C7" s="16">
        <v>11834.552</v>
      </c>
      <c r="D7" s="16"/>
      <c r="E7" s="16">
        <f t="shared" ref="E7:E39" si="0">D7+C7</f>
        <v>11834.552</v>
      </c>
      <c r="F7" s="16">
        <v>7816.6869999999999</v>
      </c>
      <c r="G7" s="16">
        <v>8577.2350000000006</v>
      </c>
      <c r="H7" s="16">
        <v>0</v>
      </c>
      <c r="I7" s="16">
        <v>9072.5400000000009</v>
      </c>
      <c r="J7" s="16">
        <v>0</v>
      </c>
      <c r="K7" s="16">
        <v>0</v>
      </c>
      <c r="L7" s="16">
        <f t="shared" ref="L7:L39" si="1">SUM(I7:K7)</f>
        <v>9072.5400000000009</v>
      </c>
      <c r="M7" s="16">
        <v>32516.897000000001</v>
      </c>
      <c r="N7" s="16">
        <v>8524.2430000000004</v>
      </c>
      <c r="O7" s="15">
        <f t="shared" ref="O7:O39" si="2">SUM(M7:N7)</f>
        <v>41041.14</v>
      </c>
      <c r="P7" s="15">
        <f t="shared" ref="P7:P39" si="3">SUM(E7:K7)+SUM(M7:N7)</f>
        <v>78342.15400000001</v>
      </c>
    </row>
    <row r="8" spans="1:18">
      <c r="B8" s="25" t="s">
        <v>53</v>
      </c>
      <c r="C8" s="4">
        <v>1007.674</v>
      </c>
      <c r="D8" s="4"/>
      <c r="E8" s="4">
        <f t="shared" si="0"/>
        <v>1007.674</v>
      </c>
      <c r="F8" s="4">
        <v>2228.902</v>
      </c>
      <c r="G8" s="4">
        <v>0</v>
      </c>
      <c r="H8" s="4">
        <v>0</v>
      </c>
      <c r="I8" s="4">
        <v>403.50599999999997</v>
      </c>
      <c r="J8" s="4">
        <v>0</v>
      </c>
      <c r="K8" s="4">
        <v>5325.4189999999999</v>
      </c>
      <c r="L8" s="4">
        <f t="shared" si="1"/>
        <v>5728.9250000000002</v>
      </c>
      <c r="M8" s="4">
        <v>3645.6590000000001</v>
      </c>
      <c r="N8" s="4">
        <v>2316.3470000000002</v>
      </c>
      <c r="O8" s="13">
        <f t="shared" si="2"/>
        <v>5962.0060000000003</v>
      </c>
      <c r="P8" s="13">
        <f t="shared" si="3"/>
        <v>14927.507000000001</v>
      </c>
    </row>
    <row r="9" spans="1:18">
      <c r="B9" s="25" t="s">
        <v>52</v>
      </c>
      <c r="C9" s="16">
        <v>15355.093000000001</v>
      </c>
      <c r="D9" s="16">
        <v>7171.8090000000002</v>
      </c>
      <c r="E9" s="16">
        <f t="shared" si="0"/>
        <v>22526.902000000002</v>
      </c>
      <c r="F9" s="16">
        <v>5328.5439999999999</v>
      </c>
      <c r="G9" s="16">
        <v>3476.9870000000001</v>
      </c>
      <c r="H9" s="16">
        <v>0</v>
      </c>
      <c r="I9" s="16">
        <v>48379.07</v>
      </c>
      <c r="J9" s="16">
        <v>0</v>
      </c>
      <c r="K9" s="16">
        <v>0</v>
      </c>
      <c r="L9" s="16">
        <f t="shared" si="1"/>
        <v>48379.07</v>
      </c>
      <c r="M9" s="16">
        <v>1768.3440000000001</v>
      </c>
      <c r="N9" s="16">
        <v>0</v>
      </c>
      <c r="O9" s="15">
        <f t="shared" si="2"/>
        <v>1768.3440000000001</v>
      </c>
      <c r="P9" s="15">
        <f t="shared" si="3"/>
        <v>81479.846999999994</v>
      </c>
    </row>
    <row r="10" spans="1:18">
      <c r="B10" s="25" t="s">
        <v>51</v>
      </c>
      <c r="C10" s="4">
        <v>3074.3939999999998</v>
      </c>
      <c r="D10" s="4"/>
      <c r="E10" s="4">
        <f t="shared" si="0"/>
        <v>3074.3939999999998</v>
      </c>
      <c r="F10" s="4">
        <v>4393.2359999999999</v>
      </c>
      <c r="G10" s="4">
        <v>5083.2950000000001</v>
      </c>
      <c r="H10" s="4">
        <v>11182.369000000001</v>
      </c>
      <c r="I10" s="4">
        <v>2697.4569999999999</v>
      </c>
      <c r="J10" s="4">
        <v>0</v>
      </c>
      <c r="K10" s="4">
        <v>5050.4480000000003</v>
      </c>
      <c r="L10" s="4">
        <f t="shared" si="1"/>
        <v>7747.9050000000007</v>
      </c>
      <c r="M10" s="4">
        <v>1929.3009999999999</v>
      </c>
      <c r="N10" s="4">
        <v>2994.9609999999998</v>
      </c>
      <c r="O10" s="13">
        <f t="shared" si="2"/>
        <v>4924.2619999999997</v>
      </c>
      <c r="P10" s="13">
        <f t="shared" si="3"/>
        <v>36405.461000000003</v>
      </c>
    </row>
    <row r="11" spans="1:18">
      <c r="B11" s="25" t="s">
        <v>50</v>
      </c>
      <c r="C11" s="16">
        <v>910.43700000000001</v>
      </c>
      <c r="D11" s="16"/>
      <c r="E11" s="16">
        <f t="shared" si="0"/>
        <v>910.43700000000001</v>
      </c>
      <c r="F11" s="16">
        <v>11453.397999999999</v>
      </c>
      <c r="G11" s="16">
        <v>1820.4</v>
      </c>
      <c r="H11" s="16">
        <v>0</v>
      </c>
      <c r="I11" s="16">
        <v>18430.008000000002</v>
      </c>
      <c r="J11" s="16">
        <v>0</v>
      </c>
      <c r="K11" s="16">
        <v>0</v>
      </c>
      <c r="L11" s="16">
        <f t="shared" si="1"/>
        <v>18430.008000000002</v>
      </c>
      <c r="M11" s="16">
        <v>18141.37</v>
      </c>
      <c r="N11" s="16">
        <v>19822.735000000001</v>
      </c>
      <c r="O11" s="15">
        <f t="shared" si="2"/>
        <v>37964.104999999996</v>
      </c>
      <c r="P11" s="15">
        <f t="shared" si="3"/>
        <v>70578.347999999998</v>
      </c>
    </row>
    <row r="12" spans="1:18">
      <c r="B12" s="25" t="s">
        <v>49</v>
      </c>
      <c r="C12" s="4">
        <v>12286.337</v>
      </c>
      <c r="D12" s="4"/>
      <c r="E12" s="4">
        <f t="shared" si="0"/>
        <v>12286.337</v>
      </c>
      <c r="F12" s="4">
        <v>4144.2209999999995</v>
      </c>
      <c r="G12" s="4">
        <v>6767.7849999999999</v>
      </c>
      <c r="H12" s="4">
        <v>56177.178999999996</v>
      </c>
      <c r="I12" s="4">
        <v>532.24599999999998</v>
      </c>
      <c r="J12" s="4">
        <v>0</v>
      </c>
      <c r="K12" s="4">
        <v>0</v>
      </c>
      <c r="L12" s="4">
        <f t="shared" si="1"/>
        <v>532.24599999999998</v>
      </c>
      <c r="M12" s="4">
        <v>1487.8389999999999</v>
      </c>
      <c r="N12" s="4">
        <v>929.59699999999998</v>
      </c>
      <c r="O12" s="13">
        <f t="shared" si="2"/>
        <v>2417.4359999999997</v>
      </c>
      <c r="P12" s="13">
        <f t="shared" si="3"/>
        <v>82325.203999999998</v>
      </c>
    </row>
    <row r="13" spans="1:18">
      <c r="B13" s="25" t="s">
        <v>48</v>
      </c>
      <c r="C13" s="16">
        <v>149144.80100000001</v>
      </c>
      <c r="D13" s="16">
        <v>67226.361000000004</v>
      </c>
      <c r="E13" s="16">
        <f t="shared" si="0"/>
        <v>216371.16200000001</v>
      </c>
      <c r="F13" s="16">
        <v>51967.455999999998</v>
      </c>
      <c r="G13" s="16">
        <v>49731.542999999998</v>
      </c>
      <c r="H13" s="16">
        <v>0</v>
      </c>
      <c r="I13" s="16">
        <v>104595.636</v>
      </c>
      <c r="J13" s="16">
        <v>25538.985000000001</v>
      </c>
      <c r="K13" s="16">
        <v>36993.627999999997</v>
      </c>
      <c r="L13" s="16">
        <f t="shared" si="1"/>
        <v>167128.24900000001</v>
      </c>
      <c r="M13" s="16">
        <v>24393.312999999998</v>
      </c>
      <c r="N13" s="16">
        <v>0</v>
      </c>
      <c r="O13" s="15">
        <f t="shared" si="2"/>
        <v>24393.312999999998</v>
      </c>
      <c r="P13" s="15">
        <f t="shared" si="3"/>
        <v>509591.72300000006</v>
      </c>
    </row>
    <row r="14" spans="1:18">
      <c r="B14" s="25" t="s">
        <v>47</v>
      </c>
      <c r="C14" s="4">
        <v>32073.061000000002</v>
      </c>
      <c r="D14" s="4">
        <v>80433.804000000004</v>
      </c>
      <c r="E14" s="4">
        <f t="shared" si="0"/>
        <v>112506.86500000001</v>
      </c>
      <c r="F14" s="4">
        <v>1621.9780000000001</v>
      </c>
      <c r="G14" s="4">
        <v>6558.15</v>
      </c>
      <c r="H14" s="4">
        <v>0</v>
      </c>
      <c r="I14" s="4">
        <v>345.45600000000002</v>
      </c>
      <c r="J14" s="4">
        <v>0</v>
      </c>
      <c r="K14" s="4">
        <v>0</v>
      </c>
      <c r="L14" s="4">
        <f t="shared" si="1"/>
        <v>345.45600000000002</v>
      </c>
      <c r="M14" s="4">
        <v>22.344999999999999</v>
      </c>
      <c r="N14" s="4">
        <v>0</v>
      </c>
      <c r="O14" s="13">
        <f t="shared" si="2"/>
        <v>22.344999999999999</v>
      </c>
      <c r="P14" s="13">
        <f t="shared" si="3"/>
        <v>121054.79400000001</v>
      </c>
    </row>
    <row r="15" spans="1:18">
      <c r="B15" s="25" t="s">
        <v>46</v>
      </c>
      <c r="C15" s="16">
        <v>11966.415000000001</v>
      </c>
      <c r="D15" s="16"/>
      <c r="E15" s="16">
        <f t="shared" si="0"/>
        <v>11966.415000000001</v>
      </c>
      <c r="F15" s="16">
        <v>566.66899999999998</v>
      </c>
      <c r="G15" s="16">
        <v>1616.71</v>
      </c>
      <c r="H15" s="16">
        <v>0</v>
      </c>
      <c r="I15" s="16">
        <v>450.92899999999997</v>
      </c>
      <c r="J15" s="16">
        <v>0</v>
      </c>
      <c r="K15" s="16">
        <v>0</v>
      </c>
      <c r="L15" s="16">
        <f t="shared" si="1"/>
        <v>450.92899999999997</v>
      </c>
      <c r="M15" s="16">
        <v>45.618000000000002</v>
      </c>
      <c r="N15" s="16">
        <v>0</v>
      </c>
      <c r="O15" s="15">
        <f t="shared" si="2"/>
        <v>45.618000000000002</v>
      </c>
      <c r="P15" s="15">
        <f t="shared" si="3"/>
        <v>14646.341000000002</v>
      </c>
    </row>
    <row r="16" spans="1:18">
      <c r="B16" s="25" t="s">
        <v>45</v>
      </c>
      <c r="C16" s="4">
        <v>100193.74</v>
      </c>
      <c r="D16" s="4"/>
      <c r="E16" s="4">
        <f t="shared" si="0"/>
        <v>100193.74</v>
      </c>
      <c r="F16" s="4">
        <v>106118.38499999999</v>
      </c>
      <c r="G16" s="4">
        <v>30260.29</v>
      </c>
      <c r="H16" s="4">
        <v>56184.949000000001</v>
      </c>
      <c r="I16" s="4">
        <v>89881.125</v>
      </c>
      <c r="J16" s="4">
        <v>2815.8649999999998</v>
      </c>
      <c r="K16" s="4">
        <v>0</v>
      </c>
      <c r="L16" s="4">
        <f t="shared" si="1"/>
        <v>92696.99</v>
      </c>
      <c r="M16" s="4">
        <v>20014.96</v>
      </c>
      <c r="N16" s="4">
        <v>13929.181</v>
      </c>
      <c r="O16" s="13">
        <f t="shared" si="2"/>
        <v>33944.141000000003</v>
      </c>
      <c r="P16" s="13">
        <f t="shared" si="3"/>
        <v>419398.495</v>
      </c>
    </row>
    <row r="17" spans="2:16">
      <c r="B17" s="25" t="s">
        <v>44</v>
      </c>
      <c r="C17" s="16">
        <v>26111.421999999999</v>
      </c>
      <c r="D17" s="16"/>
      <c r="E17" s="16">
        <f t="shared" si="0"/>
        <v>26111.421999999999</v>
      </c>
      <c r="F17" s="16">
        <v>585.20899999999995</v>
      </c>
      <c r="G17" s="16">
        <v>14315.272000000001</v>
      </c>
      <c r="H17" s="16">
        <v>22156.374</v>
      </c>
      <c r="I17" s="16">
        <v>6402.875</v>
      </c>
      <c r="J17" s="16">
        <v>6333.7250000000004</v>
      </c>
      <c r="K17" s="16">
        <v>0</v>
      </c>
      <c r="L17" s="16">
        <f t="shared" si="1"/>
        <v>12736.6</v>
      </c>
      <c r="M17" s="16">
        <v>6494.9709999999995</v>
      </c>
      <c r="N17" s="16">
        <v>5831.69</v>
      </c>
      <c r="O17" s="15">
        <f t="shared" si="2"/>
        <v>12326.661</v>
      </c>
      <c r="P17" s="15">
        <f t="shared" si="3"/>
        <v>88231.538</v>
      </c>
    </row>
    <row r="18" spans="2:16">
      <c r="B18" s="25" t="s">
        <v>42</v>
      </c>
      <c r="C18" s="4">
        <v>129490.764</v>
      </c>
      <c r="D18" s="4"/>
      <c r="E18" s="4">
        <f t="shared" si="0"/>
        <v>129490.764</v>
      </c>
      <c r="F18" s="4">
        <v>51920.747000000003</v>
      </c>
      <c r="G18" s="4">
        <v>49710.8</v>
      </c>
      <c r="H18" s="4">
        <v>332044.02600000001</v>
      </c>
      <c r="I18" s="4">
        <v>37096.476999999999</v>
      </c>
      <c r="J18" s="4">
        <v>2135.2330000000002</v>
      </c>
      <c r="K18" s="4">
        <v>0</v>
      </c>
      <c r="L18" s="4">
        <f t="shared" si="1"/>
        <v>39231.71</v>
      </c>
      <c r="M18" s="4">
        <v>45548.714999999997</v>
      </c>
      <c r="N18" s="4">
        <v>26891.764999999999</v>
      </c>
      <c r="O18" s="13">
        <f t="shared" si="2"/>
        <v>72440.479999999996</v>
      </c>
      <c r="P18" s="13">
        <f t="shared" si="3"/>
        <v>674838.527</v>
      </c>
    </row>
    <row r="19" spans="2:16">
      <c r="B19" s="25" t="s">
        <v>43</v>
      </c>
      <c r="C19" s="16">
        <v>245813.80300000001</v>
      </c>
      <c r="D19" s="16">
        <v>122782.148</v>
      </c>
      <c r="E19" s="16">
        <f t="shared" si="0"/>
        <v>368595.951</v>
      </c>
      <c r="F19" s="16">
        <v>8257.3790000000008</v>
      </c>
      <c r="G19" s="16">
        <v>15758.064</v>
      </c>
      <c r="H19" s="16">
        <v>138049.959</v>
      </c>
      <c r="I19" s="16">
        <v>21229.775000000001</v>
      </c>
      <c r="J19" s="16">
        <v>3666.7649999999999</v>
      </c>
      <c r="K19" s="16">
        <v>0</v>
      </c>
      <c r="L19" s="16">
        <f t="shared" si="1"/>
        <v>24896.54</v>
      </c>
      <c r="M19" s="16">
        <v>2426.3780000000002</v>
      </c>
      <c r="N19" s="16">
        <v>6798.2370000000001</v>
      </c>
      <c r="O19" s="15">
        <f t="shared" si="2"/>
        <v>9224.6149999999998</v>
      </c>
      <c r="P19" s="15">
        <f t="shared" si="3"/>
        <v>564782.50800000003</v>
      </c>
    </row>
    <row r="20" spans="2:16">
      <c r="B20" s="25" t="s">
        <v>41</v>
      </c>
      <c r="C20" s="4">
        <v>38699.146000000001</v>
      </c>
      <c r="D20" s="4"/>
      <c r="E20" s="4">
        <f t="shared" si="0"/>
        <v>38699.146000000001</v>
      </c>
      <c r="F20" s="4">
        <v>17457.406999999999</v>
      </c>
      <c r="G20" s="4">
        <v>6557.5159999999996</v>
      </c>
      <c r="H20" s="4">
        <v>0</v>
      </c>
      <c r="I20" s="4">
        <v>6231.9430000000002</v>
      </c>
      <c r="J20" s="4">
        <v>0</v>
      </c>
      <c r="K20" s="4">
        <v>0</v>
      </c>
      <c r="L20" s="4">
        <f t="shared" si="1"/>
        <v>6231.9430000000002</v>
      </c>
      <c r="M20" s="4">
        <v>848.25199999999995</v>
      </c>
      <c r="N20" s="4">
        <v>3777.9929999999999</v>
      </c>
      <c r="O20" s="13">
        <f t="shared" si="2"/>
        <v>4626.2449999999999</v>
      </c>
      <c r="P20" s="13">
        <f t="shared" si="3"/>
        <v>73572.256999999998</v>
      </c>
    </row>
    <row r="21" spans="2:16">
      <c r="B21" s="25" t="s">
        <v>40</v>
      </c>
      <c r="C21" s="16">
        <v>2483.9110000000001</v>
      </c>
      <c r="D21" s="16"/>
      <c r="E21" s="16">
        <f t="shared" si="0"/>
        <v>2483.9110000000001</v>
      </c>
      <c r="F21" s="16">
        <v>1486.9349999999999</v>
      </c>
      <c r="G21" s="16">
        <v>0</v>
      </c>
      <c r="H21" s="16">
        <v>0</v>
      </c>
      <c r="I21" s="16">
        <v>6202.8819999999996</v>
      </c>
      <c r="J21" s="16">
        <v>2864.2280000000001</v>
      </c>
      <c r="K21" s="16">
        <v>0</v>
      </c>
      <c r="L21" s="16">
        <f t="shared" si="1"/>
        <v>9067.11</v>
      </c>
      <c r="M21" s="16">
        <v>1788.3689999999999</v>
      </c>
      <c r="N21" s="16">
        <v>4765.9930000000004</v>
      </c>
      <c r="O21" s="15">
        <f t="shared" si="2"/>
        <v>6554.3620000000001</v>
      </c>
      <c r="P21" s="15">
        <f t="shared" si="3"/>
        <v>19592.317999999999</v>
      </c>
    </row>
    <row r="22" spans="2:16">
      <c r="B22" s="25" t="s">
        <v>39</v>
      </c>
      <c r="C22" s="4">
        <v>7781.8149999999996</v>
      </c>
      <c r="D22" s="4"/>
      <c r="E22" s="4">
        <f t="shared" si="0"/>
        <v>7781.8149999999996</v>
      </c>
      <c r="F22" s="4">
        <v>4380.4939999999997</v>
      </c>
      <c r="G22" s="4">
        <v>8596.0460000000003</v>
      </c>
      <c r="H22" s="4">
        <v>22626.417000000001</v>
      </c>
      <c r="I22" s="4">
        <v>11168.375</v>
      </c>
      <c r="J22" s="4">
        <v>0</v>
      </c>
      <c r="K22" s="4">
        <v>0</v>
      </c>
      <c r="L22" s="4">
        <f t="shared" si="1"/>
        <v>11168.375</v>
      </c>
      <c r="M22" s="4">
        <v>230.73599999999999</v>
      </c>
      <c r="N22" s="4">
        <v>0</v>
      </c>
      <c r="O22" s="13">
        <f t="shared" si="2"/>
        <v>230.73599999999999</v>
      </c>
      <c r="P22" s="13">
        <f t="shared" si="3"/>
        <v>54783.882999999994</v>
      </c>
    </row>
    <row r="23" spans="2:16">
      <c r="B23" s="25" t="s">
        <v>38</v>
      </c>
      <c r="C23" s="16">
        <v>37082.462</v>
      </c>
      <c r="D23" s="16"/>
      <c r="E23" s="16">
        <f t="shared" si="0"/>
        <v>37082.462</v>
      </c>
      <c r="F23" s="16">
        <v>450.00799999999998</v>
      </c>
      <c r="G23" s="16">
        <v>27.033000000000001</v>
      </c>
      <c r="H23" s="16">
        <v>0</v>
      </c>
      <c r="I23" s="16">
        <v>4056.8240000000001</v>
      </c>
      <c r="J23" s="16">
        <v>0</v>
      </c>
      <c r="K23" s="16">
        <v>0</v>
      </c>
      <c r="L23" s="16">
        <f t="shared" si="1"/>
        <v>4056.8240000000001</v>
      </c>
      <c r="M23" s="16">
        <v>838.13400000000001</v>
      </c>
      <c r="N23" s="16">
        <v>0</v>
      </c>
      <c r="O23" s="15">
        <f t="shared" si="2"/>
        <v>838.13400000000001</v>
      </c>
      <c r="P23" s="15">
        <f t="shared" si="3"/>
        <v>42454.461000000003</v>
      </c>
    </row>
    <row r="24" spans="2:16">
      <c r="B24" s="25" t="s">
        <v>37</v>
      </c>
      <c r="C24" s="4">
        <v>40462.809000000001</v>
      </c>
      <c r="D24" s="4"/>
      <c r="E24" s="4">
        <f t="shared" si="0"/>
        <v>40462.809000000001</v>
      </c>
      <c r="F24" s="4">
        <v>66341.016000000003</v>
      </c>
      <c r="G24" s="4">
        <v>54754.358999999997</v>
      </c>
      <c r="H24" s="4">
        <v>0</v>
      </c>
      <c r="I24" s="4">
        <v>136727.93299999999</v>
      </c>
      <c r="J24" s="4">
        <v>21901.047999999999</v>
      </c>
      <c r="K24" s="4">
        <v>0</v>
      </c>
      <c r="L24" s="4">
        <f t="shared" si="1"/>
        <v>158628.981</v>
      </c>
      <c r="M24" s="4">
        <v>19120.464</v>
      </c>
      <c r="N24" s="4">
        <v>24575.298999999999</v>
      </c>
      <c r="O24" s="13">
        <f t="shared" si="2"/>
        <v>43695.762999999999</v>
      </c>
      <c r="P24" s="13">
        <f t="shared" si="3"/>
        <v>363882.92799999996</v>
      </c>
    </row>
    <row r="25" spans="2:16">
      <c r="B25" s="25" t="s">
        <v>36</v>
      </c>
      <c r="C25" s="16">
        <v>17305.467000000001</v>
      </c>
      <c r="D25" s="16"/>
      <c r="E25" s="16">
        <f t="shared" si="0"/>
        <v>17305.467000000001</v>
      </c>
      <c r="F25" s="16">
        <v>882.10900000000004</v>
      </c>
      <c r="G25" s="16">
        <v>3296.3040000000001</v>
      </c>
      <c r="H25" s="16">
        <v>11025.119000000001</v>
      </c>
      <c r="I25" s="16">
        <v>7245.4110000000001</v>
      </c>
      <c r="J25" s="16">
        <v>0</v>
      </c>
      <c r="K25" s="16">
        <v>0</v>
      </c>
      <c r="L25" s="16">
        <f t="shared" si="1"/>
        <v>7245.4110000000001</v>
      </c>
      <c r="M25" s="16">
        <v>1187.0989999999999</v>
      </c>
      <c r="N25" s="16">
        <v>0</v>
      </c>
      <c r="O25" s="15">
        <f t="shared" si="2"/>
        <v>1187.0989999999999</v>
      </c>
      <c r="P25" s="15">
        <f t="shared" si="3"/>
        <v>40941.509000000005</v>
      </c>
    </row>
    <row r="26" spans="2:16">
      <c r="B26" s="25" t="s">
        <v>35</v>
      </c>
      <c r="C26" s="4">
        <v>474.952</v>
      </c>
      <c r="D26" s="4"/>
      <c r="E26" s="4">
        <f t="shared" si="0"/>
        <v>474.952</v>
      </c>
      <c r="F26" s="4">
        <v>169.88499999999999</v>
      </c>
      <c r="G26" s="4">
        <v>0</v>
      </c>
      <c r="H26" s="4">
        <v>0</v>
      </c>
      <c r="I26" s="4">
        <v>3057.87</v>
      </c>
      <c r="J26" s="4">
        <v>0</v>
      </c>
      <c r="K26" s="4">
        <v>0</v>
      </c>
      <c r="L26" s="4">
        <f t="shared" si="1"/>
        <v>3057.87</v>
      </c>
      <c r="M26" s="4">
        <v>941.14099999999996</v>
      </c>
      <c r="N26" s="4">
        <v>0</v>
      </c>
      <c r="O26" s="13">
        <f t="shared" si="2"/>
        <v>941.14099999999996</v>
      </c>
      <c r="P26" s="13">
        <f t="shared" si="3"/>
        <v>4643.848</v>
      </c>
    </row>
    <row r="27" spans="2:16">
      <c r="B27" s="25" t="s">
        <v>34</v>
      </c>
      <c r="C27" s="16">
        <v>14594.933000000001</v>
      </c>
      <c r="D27" s="16"/>
      <c r="E27" s="16">
        <f t="shared" si="0"/>
        <v>14594.933000000001</v>
      </c>
      <c r="F27" s="16">
        <v>723.52200000000005</v>
      </c>
      <c r="G27" s="16">
        <v>3256.7020000000002</v>
      </c>
      <c r="H27" s="16">
        <v>0</v>
      </c>
      <c r="I27" s="16">
        <v>4547.6869999999999</v>
      </c>
      <c r="J27" s="16">
        <v>0</v>
      </c>
      <c r="K27" s="16">
        <v>0</v>
      </c>
      <c r="L27" s="16">
        <f t="shared" si="1"/>
        <v>4547.6869999999999</v>
      </c>
      <c r="M27" s="16">
        <v>3511.3960000000002</v>
      </c>
      <c r="N27" s="16">
        <v>0</v>
      </c>
      <c r="O27" s="15">
        <f t="shared" si="2"/>
        <v>3511.3960000000002</v>
      </c>
      <c r="P27" s="15">
        <f t="shared" si="3"/>
        <v>26634.240000000005</v>
      </c>
    </row>
    <row r="28" spans="2:16">
      <c r="B28" s="25" t="s">
        <v>32</v>
      </c>
      <c r="C28" s="4">
        <v>136.44800000000001</v>
      </c>
      <c r="D28" s="4"/>
      <c r="E28" s="4">
        <f t="shared" si="0"/>
        <v>136.44800000000001</v>
      </c>
      <c r="F28" s="4">
        <v>567.29999999999995</v>
      </c>
      <c r="G28" s="4">
        <v>0</v>
      </c>
      <c r="H28" s="4">
        <v>0</v>
      </c>
      <c r="I28" s="4">
        <v>334.09800000000001</v>
      </c>
      <c r="J28" s="4">
        <v>0</v>
      </c>
      <c r="K28" s="4">
        <v>0</v>
      </c>
      <c r="L28" s="4">
        <f t="shared" si="1"/>
        <v>334.09800000000001</v>
      </c>
      <c r="M28" s="4">
        <v>192.25</v>
      </c>
      <c r="N28" s="4">
        <v>1539.7819999999999</v>
      </c>
      <c r="O28" s="13">
        <f t="shared" si="2"/>
        <v>1732.0319999999999</v>
      </c>
      <c r="P28" s="13">
        <f t="shared" si="3"/>
        <v>2769.8779999999997</v>
      </c>
    </row>
    <row r="29" spans="2:16">
      <c r="B29" s="25" t="s">
        <v>31</v>
      </c>
      <c r="C29" s="16">
        <v>220.59</v>
      </c>
      <c r="D29" s="16"/>
      <c r="E29" s="16">
        <f t="shared" si="0"/>
        <v>220.59</v>
      </c>
      <c r="F29" s="16">
        <v>764.29100000000005</v>
      </c>
      <c r="G29" s="16">
        <v>0</v>
      </c>
      <c r="H29" s="16">
        <v>0</v>
      </c>
      <c r="I29" s="16">
        <v>2981.0360000000001</v>
      </c>
      <c r="J29" s="16">
        <v>0</v>
      </c>
      <c r="K29" s="16">
        <v>5290.38</v>
      </c>
      <c r="L29" s="16">
        <f t="shared" si="1"/>
        <v>8271.4160000000011</v>
      </c>
      <c r="M29" s="16">
        <v>0</v>
      </c>
      <c r="N29" s="16">
        <v>1168.1220000000001</v>
      </c>
      <c r="O29" s="15">
        <f t="shared" si="2"/>
        <v>1168.1220000000001</v>
      </c>
      <c r="P29" s="15">
        <f t="shared" si="3"/>
        <v>10424.419</v>
      </c>
    </row>
    <row r="30" spans="2:16">
      <c r="B30" s="25" t="s">
        <v>33</v>
      </c>
      <c r="C30" s="4">
        <v>18942.989000000001</v>
      </c>
      <c r="D30" s="4"/>
      <c r="E30" s="4">
        <f t="shared" si="0"/>
        <v>18942.989000000001</v>
      </c>
      <c r="F30" s="4">
        <v>57.231999999999999</v>
      </c>
      <c r="G30" s="4">
        <v>0</v>
      </c>
      <c r="H30" s="4">
        <v>0</v>
      </c>
      <c r="I30" s="4">
        <v>323.12799999999999</v>
      </c>
      <c r="J30" s="4">
        <v>0</v>
      </c>
      <c r="K30" s="4">
        <v>0</v>
      </c>
      <c r="L30" s="4">
        <f t="shared" si="1"/>
        <v>323.12799999999999</v>
      </c>
      <c r="M30" s="4">
        <v>0</v>
      </c>
      <c r="N30" s="4">
        <v>0</v>
      </c>
      <c r="O30" s="13">
        <f t="shared" si="2"/>
        <v>0</v>
      </c>
      <c r="P30" s="13">
        <f t="shared" si="3"/>
        <v>19323.349000000002</v>
      </c>
    </row>
    <row r="31" spans="2:16">
      <c r="B31" s="25" t="s">
        <v>29</v>
      </c>
      <c r="C31" s="16">
        <v>38857.599000000002</v>
      </c>
      <c r="D31" s="16">
        <v>26682.901000000002</v>
      </c>
      <c r="E31" s="16">
        <f t="shared" si="0"/>
        <v>65540.5</v>
      </c>
      <c r="F31" s="16">
        <v>4955.393</v>
      </c>
      <c r="G31" s="16">
        <v>3589.6350000000002</v>
      </c>
      <c r="H31" s="16">
        <v>0</v>
      </c>
      <c r="I31" s="16">
        <v>62332.32</v>
      </c>
      <c r="J31" s="16">
        <v>9445.3320000000003</v>
      </c>
      <c r="K31" s="16">
        <v>0</v>
      </c>
      <c r="L31" s="16">
        <f t="shared" si="1"/>
        <v>71777.652000000002</v>
      </c>
      <c r="M31" s="16">
        <v>126.91500000000001</v>
      </c>
      <c r="N31" s="16">
        <v>0</v>
      </c>
      <c r="O31" s="15">
        <f t="shared" si="2"/>
        <v>126.91500000000001</v>
      </c>
      <c r="P31" s="15">
        <f t="shared" si="3"/>
        <v>145990.095</v>
      </c>
    </row>
    <row r="32" spans="2:16">
      <c r="B32" s="25" t="s">
        <v>28</v>
      </c>
      <c r="C32" s="4">
        <v>24884.641</v>
      </c>
      <c r="D32" s="4">
        <v>2111.2849999999999</v>
      </c>
      <c r="E32" s="4">
        <f t="shared" si="0"/>
        <v>26995.925999999999</v>
      </c>
      <c r="F32" s="4">
        <v>1287.3409999999999</v>
      </c>
      <c r="G32" s="4">
        <v>4774.3980000000001</v>
      </c>
      <c r="H32" s="4">
        <v>0</v>
      </c>
      <c r="I32" s="4">
        <v>0</v>
      </c>
      <c r="J32" s="4">
        <v>0</v>
      </c>
      <c r="K32" s="4">
        <v>0</v>
      </c>
      <c r="L32" s="4">
        <f t="shared" si="1"/>
        <v>0</v>
      </c>
      <c r="M32" s="4">
        <v>38738.146000000001</v>
      </c>
      <c r="N32" s="4">
        <v>81690.539999999994</v>
      </c>
      <c r="O32" s="13">
        <f t="shared" si="2"/>
        <v>120428.68599999999</v>
      </c>
      <c r="P32" s="13">
        <f t="shared" si="3"/>
        <v>153486.351</v>
      </c>
    </row>
    <row r="33" spans="2:16">
      <c r="B33" s="25" t="s">
        <v>30</v>
      </c>
      <c r="C33" s="16">
        <v>46883.137999999999</v>
      </c>
      <c r="D33" s="16"/>
      <c r="E33" s="16">
        <f t="shared" si="0"/>
        <v>46883.137999999999</v>
      </c>
      <c r="F33" s="16">
        <v>5254.5259999999998</v>
      </c>
      <c r="G33" s="16">
        <v>18213.848000000002</v>
      </c>
      <c r="H33" s="16">
        <v>55900.305</v>
      </c>
      <c r="I33" s="16">
        <v>5720.14</v>
      </c>
      <c r="J33" s="16">
        <v>2430.9839999999999</v>
      </c>
      <c r="K33" s="16">
        <v>10100.565000000001</v>
      </c>
      <c r="L33" s="16">
        <f t="shared" si="1"/>
        <v>18251.688999999998</v>
      </c>
      <c r="M33" s="16">
        <v>3114.7269999999999</v>
      </c>
      <c r="N33" s="16">
        <v>0</v>
      </c>
      <c r="O33" s="15">
        <f t="shared" si="2"/>
        <v>3114.7269999999999</v>
      </c>
      <c r="P33" s="15">
        <f t="shared" si="3"/>
        <v>147618.23300000004</v>
      </c>
    </row>
    <row r="34" spans="2:16">
      <c r="B34" s="25" t="s">
        <v>27</v>
      </c>
      <c r="C34" s="4">
        <v>22082.839</v>
      </c>
      <c r="D34" s="4"/>
      <c r="E34" s="4">
        <f t="shared" si="0"/>
        <v>22082.839</v>
      </c>
      <c r="F34" s="4">
        <v>14249.221</v>
      </c>
      <c r="G34" s="4">
        <v>5138.6769999999997</v>
      </c>
      <c r="H34" s="4">
        <v>0</v>
      </c>
      <c r="I34" s="4">
        <v>22254.83</v>
      </c>
      <c r="J34" s="4">
        <v>0</v>
      </c>
      <c r="K34" s="4">
        <v>0</v>
      </c>
      <c r="L34" s="4">
        <f t="shared" si="1"/>
        <v>22254.83</v>
      </c>
      <c r="M34" s="4">
        <v>7782.2529999999997</v>
      </c>
      <c r="N34" s="4">
        <v>5285.8220000000001</v>
      </c>
      <c r="O34" s="13">
        <f t="shared" si="2"/>
        <v>13068.075000000001</v>
      </c>
      <c r="P34" s="13">
        <f t="shared" si="3"/>
        <v>76793.641999999993</v>
      </c>
    </row>
    <row r="35" spans="2:16">
      <c r="B35" s="25" t="s">
        <v>26</v>
      </c>
      <c r="C35" s="16">
        <v>6145.7780000000002</v>
      </c>
      <c r="D35" s="16"/>
      <c r="E35" s="16">
        <f t="shared" si="0"/>
        <v>6145.7780000000002</v>
      </c>
      <c r="F35" s="16">
        <v>6930.6989999999996</v>
      </c>
      <c r="G35" s="16">
        <v>10101.965</v>
      </c>
      <c r="H35" s="16">
        <v>22533.819</v>
      </c>
      <c r="I35" s="16">
        <v>9620.268</v>
      </c>
      <c r="J35" s="16">
        <v>2468.4389999999999</v>
      </c>
      <c r="K35" s="16">
        <v>5093.1589999999997</v>
      </c>
      <c r="L35" s="16">
        <f t="shared" si="1"/>
        <v>17181.866000000002</v>
      </c>
      <c r="M35" s="16">
        <v>12252.834000000001</v>
      </c>
      <c r="N35" s="16">
        <v>4105.6729999999998</v>
      </c>
      <c r="O35" s="15">
        <f t="shared" si="2"/>
        <v>16358.507000000001</v>
      </c>
      <c r="P35" s="15">
        <f t="shared" si="3"/>
        <v>79252.633999999991</v>
      </c>
    </row>
    <row r="36" spans="2:16">
      <c r="B36" s="25" t="s">
        <v>25</v>
      </c>
      <c r="C36" s="4">
        <v>897.125</v>
      </c>
      <c r="D36" s="4"/>
      <c r="E36" s="4">
        <f t="shared" si="0"/>
        <v>897.125</v>
      </c>
      <c r="F36" s="4">
        <v>2092.5050000000001</v>
      </c>
      <c r="G36" s="4">
        <v>1720.771</v>
      </c>
      <c r="H36" s="4">
        <v>0</v>
      </c>
      <c r="I36" s="4">
        <v>2881.5859999999998</v>
      </c>
      <c r="J36" s="4">
        <v>0</v>
      </c>
      <c r="K36" s="4">
        <v>15728.218999999999</v>
      </c>
      <c r="L36" s="4">
        <f t="shared" si="1"/>
        <v>18609.805</v>
      </c>
      <c r="M36" s="4">
        <v>9716.0879999999997</v>
      </c>
      <c r="N36" s="4">
        <v>231.67500000000001</v>
      </c>
      <c r="O36" s="13">
        <f t="shared" si="2"/>
        <v>9947.762999999999</v>
      </c>
      <c r="P36" s="13">
        <f t="shared" si="3"/>
        <v>33267.968999999997</v>
      </c>
    </row>
    <row r="37" spans="2:16">
      <c r="B37" s="25" t="s">
        <v>24</v>
      </c>
      <c r="C37" s="16">
        <v>18064.626</v>
      </c>
      <c r="D37" s="16">
        <v>2090.4699999999998</v>
      </c>
      <c r="E37" s="16">
        <f t="shared" si="0"/>
        <v>20155.096000000001</v>
      </c>
      <c r="F37" s="16">
        <v>1485.4939999999999</v>
      </c>
      <c r="G37" s="16">
        <v>14241.633</v>
      </c>
      <c r="H37" s="16">
        <v>55751.298000000003</v>
      </c>
      <c r="I37" s="16">
        <v>2008.7760000000001</v>
      </c>
      <c r="J37" s="16">
        <v>0</v>
      </c>
      <c r="K37" s="16">
        <v>0</v>
      </c>
      <c r="L37" s="16">
        <f t="shared" si="1"/>
        <v>2008.7760000000001</v>
      </c>
      <c r="M37" s="16">
        <v>13515.353999999999</v>
      </c>
      <c r="N37" s="16">
        <v>50181.728999999999</v>
      </c>
      <c r="O37" s="15">
        <f t="shared" si="2"/>
        <v>63697.082999999999</v>
      </c>
      <c r="P37" s="15">
        <f t="shared" si="3"/>
        <v>157339.38</v>
      </c>
    </row>
    <row r="38" spans="2:16">
      <c r="B38" s="25" t="s">
        <v>23</v>
      </c>
      <c r="C38" s="4">
        <v>470.09</v>
      </c>
      <c r="D38" s="4"/>
      <c r="E38" s="4">
        <f t="shared" si="0"/>
        <v>470.09</v>
      </c>
      <c r="F38" s="4">
        <v>1934.7280000000001</v>
      </c>
      <c r="G38" s="4">
        <v>1738.45</v>
      </c>
      <c r="H38" s="4">
        <v>7049.9390000000003</v>
      </c>
      <c r="I38" s="4">
        <v>588.27300000000002</v>
      </c>
      <c r="J38" s="4">
        <v>0</v>
      </c>
      <c r="K38" s="4">
        <v>0</v>
      </c>
      <c r="L38" s="4">
        <f t="shared" si="1"/>
        <v>588.27300000000002</v>
      </c>
      <c r="M38" s="4">
        <v>4530.9049999999997</v>
      </c>
      <c r="N38" s="4">
        <v>0</v>
      </c>
      <c r="O38" s="13">
        <f t="shared" si="2"/>
        <v>4530.9049999999997</v>
      </c>
      <c r="P38" s="13">
        <f t="shared" si="3"/>
        <v>16312.384999999998</v>
      </c>
    </row>
    <row r="39" spans="2:16" ht="15.75" thickBot="1">
      <c r="B39" s="25" t="s">
        <v>22</v>
      </c>
      <c r="C39" s="16">
        <v>1644.72</v>
      </c>
      <c r="D39" s="16"/>
      <c r="E39" s="16">
        <f t="shared" si="0"/>
        <v>1644.72</v>
      </c>
      <c r="F39" s="16">
        <v>1405.5820000000001</v>
      </c>
      <c r="G39" s="16">
        <v>3448.232</v>
      </c>
      <c r="H39" s="16">
        <v>11269.58</v>
      </c>
      <c r="I39" s="16">
        <v>5719.6170000000002</v>
      </c>
      <c r="J39" s="16">
        <v>0</v>
      </c>
      <c r="K39" s="16">
        <v>0</v>
      </c>
      <c r="L39" s="16">
        <f t="shared" si="1"/>
        <v>5719.6170000000002</v>
      </c>
      <c r="M39" s="16">
        <v>4503.7839999999997</v>
      </c>
      <c r="N39" s="16">
        <v>0</v>
      </c>
      <c r="O39" s="15">
        <f t="shared" si="2"/>
        <v>4503.7839999999997</v>
      </c>
      <c r="P39" s="15">
        <f t="shared" si="3"/>
        <v>27991.514999999999</v>
      </c>
    </row>
    <row r="40" spans="2:16" ht="15.75" thickBot="1">
      <c r="B40" s="59" t="s">
        <v>300</v>
      </c>
      <c r="C40" s="36">
        <f t="shared" ref="C40:O40" si="4">SUM(C6:C39)</f>
        <v>1077992.8819999995</v>
      </c>
      <c r="D40" s="36">
        <f t="shared" si="4"/>
        <v>308498.77799999993</v>
      </c>
      <c r="E40" s="36">
        <f t="shared" si="4"/>
        <v>1386491.66</v>
      </c>
      <c r="F40" s="36">
        <f t="shared" si="4"/>
        <v>390775.97900000011</v>
      </c>
      <c r="G40" s="36">
        <f t="shared" si="4"/>
        <v>333132.10000000003</v>
      </c>
      <c r="H40" s="36">
        <f t="shared" si="4"/>
        <v>801951.33299999998</v>
      </c>
      <c r="I40" s="36">
        <f t="shared" si="4"/>
        <v>639200.61699999997</v>
      </c>
      <c r="J40" s="36">
        <f t="shared" si="4"/>
        <v>79600.603999999992</v>
      </c>
      <c r="K40" s="36">
        <f t="shared" si="4"/>
        <v>83581.817999999985</v>
      </c>
      <c r="L40" s="36">
        <f t="shared" si="4"/>
        <v>802383.03899999999</v>
      </c>
      <c r="M40" s="36">
        <f t="shared" si="4"/>
        <v>283904.09500000003</v>
      </c>
      <c r="N40" s="36">
        <f t="shared" si="4"/>
        <v>267895.81599999999</v>
      </c>
      <c r="O40" s="37">
        <f t="shared" si="4"/>
        <v>551799.91099999996</v>
      </c>
      <c r="P40" s="37">
        <f t="shared" ref="P40" si="5">SUM(P6:P39)</f>
        <v>4266534.0220000008</v>
      </c>
    </row>
    <row r="41" spans="2:16" ht="15.75" thickBot="1">
      <c r="B41" s="59" t="s">
        <v>61</v>
      </c>
      <c r="C41" s="191">
        <f>C30+C19</f>
        <v>264756.79200000002</v>
      </c>
      <c r="D41" s="191">
        <f t="shared" ref="D41:P41" si="6">D30+D19</f>
        <v>122782.148</v>
      </c>
      <c r="E41" s="191">
        <f t="shared" si="6"/>
        <v>387538.94</v>
      </c>
      <c r="F41" s="191">
        <f t="shared" si="6"/>
        <v>8314.6110000000008</v>
      </c>
      <c r="G41" s="191">
        <f t="shared" si="6"/>
        <v>15758.064</v>
      </c>
      <c r="H41" s="191">
        <f t="shared" si="6"/>
        <v>138049.959</v>
      </c>
      <c r="I41" s="191">
        <f t="shared" si="6"/>
        <v>21552.903000000002</v>
      </c>
      <c r="J41" s="191">
        <f t="shared" si="6"/>
        <v>3666.7649999999999</v>
      </c>
      <c r="K41" s="191">
        <f t="shared" si="6"/>
        <v>0</v>
      </c>
      <c r="L41" s="191">
        <f t="shared" si="6"/>
        <v>25219.668000000001</v>
      </c>
      <c r="M41" s="191">
        <f t="shared" si="6"/>
        <v>2426.3780000000002</v>
      </c>
      <c r="N41" s="191">
        <f t="shared" si="6"/>
        <v>6798.2370000000001</v>
      </c>
      <c r="O41" s="192">
        <f t="shared" si="6"/>
        <v>9224.6149999999998</v>
      </c>
      <c r="P41" s="192">
        <f t="shared" si="6"/>
        <v>584105.85700000008</v>
      </c>
    </row>
    <row r="42" spans="2:16">
      <c r="B42" s="197" t="s">
        <v>107</v>
      </c>
      <c r="C42" s="198"/>
      <c r="D42" s="198"/>
      <c r="E42" s="198"/>
      <c r="F42" s="198">
        <v>19329.333999999999</v>
      </c>
      <c r="G42" s="198"/>
      <c r="H42" s="198"/>
      <c r="I42" s="198"/>
      <c r="J42" s="198"/>
      <c r="K42" s="198"/>
      <c r="L42" s="198"/>
      <c r="M42" s="198"/>
      <c r="N42" s="198"/>
      <c r="O42" s="198"/>
      <c r="P42" s="200">
        <f t="shared" ref="P42:P47" si="7">SUM(E42:K42)+SUM(M42:N42)</f>
        <v>19329.333999999999</v>
      </c>
    </row>
    <row r="43" spans="2:16">
      <c r="B43" s="25" t="s">
        <v>124</v>
      </c>
      <c r="C43" s="4"/>
      <c r="D43" s="4"/>
      <c r="E43" s="4"/>
      <c r="F43" s="4">
        <v>9472.4760000000006</v>
      </c>
      <c r="G43" s="4"/>
      <c r="H43" s="4"/>
      <c r="I43" s="4"/>
      <c r="J43" s="4"/>
      <c r="K43" s="4"/>
      <c r="L43" s="4"/>
      <c r="M43" s="4"/>
      <c r="N43" s="4"/>
      <c r="O43" s="4"/>
      <c r="P43" s="201">
        <f t="shared" si="7"/>
        <v>9472.4760000000006</v>
      </c>
    </row>
    <row r="44" spans="2:16">
      <c r="B44" s="25" t="s">
        <v>126</v>
      </c>
      <c r="C44" s="16"/>
      <c r="D44" s="16"/>
      <c r="E44" s="16"/>
      <c r="F44" s="16">
        <v>10189.27</v>
      </c>
      <c r="G44" s="16"/>
      <c r="H44" s="16"/>
      <c r="I44" s="16"/>
      <c r="J44" s="16"/>
      <c r="K44" s="16"/>
      <c r="L44" s="16"/>
      <c r="M44" s="16"/>
      <c r="N44" s="16"/>
      <c r="O44" s="16"/>
      <c r="P44" s="202">
        <f t="shared" si="7"/>
        <v>10189.27</v>
      </c>
    </row>
    <row r="45" spans="2:16">
      <c r="B45" s="25" t="s">
        <v>180</v>
      </c>
      <c r="C45" s="4"/>
      <c r="D45" s="4"/>
      <c r="E45" s="4"/>
      <c r="F45" s="4">
        <v>948.85299999999995</v>
      </c>
      <c r="G45" s="4"/>
      <c r="H45" s="4"/>
      <c r="I45" s="4"/>
      <c r="J45" s="4"/>
      <c r="K45" s="4"/>
      <c r="L45" s="4"/>
      <c r="M45" s="4"/>
      <c r="N45" s="4"/>
      <c r="O45" s="4"/>
      <c r="P45" s="201">
        <f t="shared" si="7"/>
        <v>948.85299999999995</v>
      </c>
    </row>
    <row r="46" spans="2:16" ht="15.75" thickBot="1">
      <c r="B46" s="25" t="s">
        <v>146</v>
      </c>
      <c r="C46" s="16"/>
      <c r="D46" s="16"/>
      <c r="E46" s="16"/>
      <c r="F46" s="16">
        <v>3241.1489999999999</v>
      </c>
      <c r="G46" s="16"/>
      <c r="H46" s="16"/>
      <c r="I46" s="16"/>
      <c r="J46" s="16"/>
      <c r="K46" s="16"/>
      <c r="L46" s="16"/>
      <c r="M46" s="16"/>
      <c r="N46" s="16"/>
      <c r="O46" s="16"/>
      <c r="P46" s="202">
        <f t="shared" si="7"/>
        <v>3241.1489999999999</v>
      </c>
    </row>
    <row r="47" spans="2:16" ht="15.75" thickBot="1">
      <c r="B47" s="59" t="s">
        <v>133</v>
      </c>
      <c r="C47" s="55"/>
      <c r="D47" s="36"/>
      <c r="E47" s="36"/>
      <c r="F47" s="36">
        <f>SUM(F42:F46)</f>
        <v>43181.082000000002</v>
      </c>
      <c r="G47" s="36"/>
      <c r="H47" s="36"/>
      <c r="I47" s="36"/>
      <c r="J47" s="36"/>
      <c r="K47" s="36"/>
      <c r="L47" s="36"/>
      <c r="M47" s="36"/>
      <c r="N47" s="36"/>
      <c r="O47" s="36"/>
      <c r="P47" s="203">
        <f t="shared" si="7"/>
        <v>43181.082000000002</v>
      </c>
    </row>
    <row r="49" spans="2:16" ht="15.75" thickBot="1">
      <c r="B49" s="60" t="s">
        <v>137</v>
      </c>
      <c r="C49" s="33">
        <v>308498.78000000003</v>
      </c>
      <c r="D49" s="33"/>
      <c r="E49" s="33"/>
      <c r="F49" s="33"/>
      <c r="G49" s="33"/>
      <c r="H49" s="33"/>
      <c r="I49" s="33"/>
      <c r="J49" s="33"/>
      <c r="K49" s="33"/>
      <c r="L49" s="33"/>
      <c r="M49" s="33"/>
      <c r="N49" s="33"/>
      <c r="O49" s="33"/>
      <c r="P49" s="33"/>
    </row>
    <row r="50" spans="2:16">
      <c r="B50" s="61" t="s">
        <v>179</v>
      </c>
      <c r="C50" s="62">
        <f>SUM(C49)</f>
        <v>308498.78000000003</v>
      </c>
      <c r="D50" s="63"/>
      <c r="E50" s="63"/>
      <c r="F50" s="63"/>
      <c r="G50" s="63"/>
      <c r="H50" s="63"/>
      <c r="I50" s="63"/>
      <c r="J50" s="63"/>
      <c r="K50" s="63"/>
      <c r="L50" s="63"/>
      <c r="M50" s="63"/>
      <c r="N50" s="63"/>
      <c r="O50" s="63"/>
      <c r="P50" s="63"/>
    </row>
  </sheetData>
  <mergeCells count="2">
    <mergeCell ref="C2:P2"/>
    <mergeCell ref="C3:P3"/>
  </mergeCells>
  <hyperlinks>
    <hyperlink ref="R1" location="ReadMe!A1" display="go back to ReadMe"/>
  </hyperlinks>
  <printOptions horizontalCentered="1"/>
  <pageMargins left="0.23622047244094491" right="0.23622047244094491" top="0.74803149606299213" bottom="0.74803149606299213" header="0.31496062992125984" footer="0.31496062992125984"/>
  <pageSetup paperSize="9" scale="90" orientation="portrait" r:id="rId1"/>
  <headerFooter>
    <oddHeader>&amp;C&amp;A</oddHeader>
    <oddFooter>&amp;C&amp;Z&amp;F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1"/>
  <sheetViews>
    <sheetView workbookViewId="0">
      <selection activeCell="O1" sqref="O1"/>
    </sheetView>
  </sheetViews>
  <sheetFormatPr baseColWidth="10" defaultColWidth="11.42578125" defaultRowHeight="15"/>
  <sheetData>
    <row r="1" spans="1:36" ht="18.75">
      <c r="A1" s="117" t="s">
        <v>195</v>
      </c>
      <c r="C1" s="72"/>
      <c r="D1" s="72"/>
      <c r="E1" s="72"/>
      <c r="F1" s="121" t="s">
        <v>304</v>
      </c>
      <c r="G1" s="72"/>
      <c r="H1" s="72"/>
      <c r="I1" s="72"/>
      <c r="J1" s="72"/>
      <c r="K1" s="72"/>
      <c r="L1" s="72"/>
      <c r="M1" s="72"/>
      <c r="N1" s="72"/>
      <c r="O1" s="142" t="s">
        <v>370</v>
      </c>
      <c r="P1" s="72"/>
      <c r="Q1" s="72"/>
      <c r="R1" s="72"/>
      <c r="S1" s="72"/>
      <c r="T1" s="72"/>
      <c r="U1" s="72"/>
      <c r="V1" s="72"/>
      <c r="W1" s="72"/>
      <c r="X1" s="72"/>
      <c r="Y1" s="72"/>
      <c r="Z1" s="72"/>
      <c r="AA1" s="72"/>
      <c r="AB1" s="72"/>
      <c r="AC1" s="72"/>
      <c r="AD1" s="72"/>
      <c r="AE1" s="72"/>
      <c r="AF1" s="72"/>
      <c r="AG1" s="72"/>
      <c r="AH1" s="72"/>
      <c r="AI1" s="72"/>
      <c r="AJ1" s="72"/>
    </row>
    <row r="2" spans="1:36" s="75" customFormat="1" ht="45">
      <c r="B2" s="75" t="s">
        <v>196</v>
      </c>
      <c r="C2" s="75" t="s">
        <v>197</v>
      </c>
      <c r="D2" s="75" t="s">
        <v>198</v>
      </c>
      <c r="E2" s="75" t="s">
        <v>199</v>
      </c>
      <c r="F2" s="75" t="s">
        <v>200</v>
      </c>
      <c r="G2" s="75" t="s">
        <v>201</v>
      </c>
      <c r="H2" s="75" t="s">
        <v>202</v>
      </c>
      <c r="I2" s="75" t="s">
        <v>203</v>
      </c>
      <c r="J2" s="75" t="s">
        <v>204</v>
      </c>
      <c r="K2" s="75" t="s">
        <v>205</v>
      </c>
      <c r="L2" s="75" t="s">
        <v>206</v>
      </c>
      <c r="M2" s="75" t="s">
        <v>207</v>
      </c>
      <c r="N2" s="75" t="s">
        <v>208</v>
      </c>
      <c r="O2" s="75" t="s">
        <v>209</v>
      </c>
      <c r="P2" s="75" t="s">
        <v>210</v>
      </c>
      <c r="Q2" s="75" t="s">
        <v>211</v>
      </c>
      <c r="R2" s="75" t="s">
        <v>212</v>
      </c>
      <c r="S2" s="75" t="s">
        <v>213</v>
      </c>
      <c r="T2" s="75" t="s">
        <v>214</v>
      </c>
      <c r="U2" s="75" t="s">
        <v>215</v>
      </c>
      <c r="V2" s="75" t="s">
        <v>216</v>
      </c>
      <c r="W2" s="75" t="s">
        <v>217</v>
      </c>
      <c r="X2" s="75" t="s">
        <v>198</v>
      </c>
      <c r="Y2" s="75" t="s">
        <v>199</v>
      </c>
      <c r="Z2" s="75" t="s">
        <v>200</v>
      </c>
      <c r="AA2" s="75" t="s">
        <v>201</v>
      </c>
      <c r="AB2" s="75" t="s">
        <v>202</v>
      </c>
      <c r="AC2" s="75" t="s">
        <v>218</v>
      </c>
      <c r="AD2" s="75" t="s">
        <v>205</v>
      </c>
      <c r="AE2" s="75" t="s">
        <v>206</v>
      </c>
      <c r="AF2" s="75" t="s">
        <v>207</v>
      </c>
      <c r="AG2" s="75" t="s">
        <v>219</v>
      </c>
      <c r="AH2" s="75" t="s">
        <v>210</v>
      </c>
      <c r="AI2" s="75" t="s">
        <v>220</v>
      </c>
      <c r="AJ2" s="75" t="s">
        <v>221</v>
      </c>
    </row>
    <row r="3" spans="1:36">
      <c r="A3" s="72"/>
      <c r="B3" s="72" t="s">
        <v>222</v>
      </c>
      <c r="C3" s="72" t="s">
        <v>222</v>
      </c>
      <c r="D3" s="72" t="s">
        <v>222</v>
      </c>
      <c r="E3" s="72" t="s">
        <v>222</v>
      </c>
      <c r="F3" s="72" t="s">
        <v>222</v>
      </c>
      <c r="G3" s="72" t="s">
        <v>222</v>
      </c>
      <c r="H3" s="72" t="s">
        <v>222</v>
      </c>
      <c r="I3" s="72" t="s">
        <v>222</v>
      </c>
      <c r="J3" s="72" t="s">
        <v>222</v>
      </c>
      <c r="K3" s="72" t="s">
        <v>222</v>
      </c>
      <c r="L3" s="72" t="s">
        <v>222</v>
      </c>
      <c r="M3" s="72" t="s">
        <v>222</v>
      </c>
      <c r="N3" s="72" t="s">
        <v>222</v>
      </c>
      <c r="O3" s="72" t="s">
        <v>222</v>
      </c>
      <c r="P3" s="72" t="s">
        <v>222</v>
      </c>
      <c r="Q3" s="72" t="s">
        <v>222</v>
      </c>
      <c r="R3" s="72" t="s">
        <v>222</v>
      </c>
      <c r="S3" s="72" t="s">
        <v>222</v>
      </c>
      <c r="T3" s="72" t="s">
        <v>222</v>
      </c>
      <c r="U3" s="72" t="s">
        <v>222</v>
      </c>
      <c r="V3" s="72" t="s">
        <v>3</v>
      </c>
      <c r="W3" s="72" t="s">
        <v>3</v>
      </c>
      <c r="X3" s="72" t="s">
        <v>3</v>
      </c>
      <c r="Y3" s="72" t="s">
        <v>3</v>
      </c>
      <c r="Z3" s="72" t="s">
        <v>3</v>
      </c>
      <c r="AA3" s="72" t="s">
        <v>3</v>
      </c>
      <c r="AB3" s="72" t="s">
        <v>3</v>
      </c>
      <c r="AC3" s="72" t="s">
        <v>3</v>
      </c>
      <c r="AD3" s="72" t="s">
        <v>3</v>
      </c>
      <c r="AE3" s="72" t="s">
        <v>3</v>
      </c>
      <c r="AF3" s="72" t="s">
        <v>3</v>
      </c>
      <c r="AG3" s="72" t="s">
        <v>3</v>
      </c>
      <c r="AH3" s="72" t="s">
        <v>3</v>
      </c>
      <c r="AI3" s="72" t="s">
        <v>3</v>
      </c>
      <c r="AJ3" s="72" t="s">
        <v>3</v>
      </c>
    </row>
    <row r="4" spans="1:36">
      <c r="A4" s="72" t="s">
        <v>54</v>
      </c>
      <c r="B4" s="72">
        <v>0</v>
      </c>
      <c r="C4" s="72">
        <v>11.2</v>
      </c>
      <c r="D4" s="72">
        <v>0</v>
      </c>
      <c r="E4" s="72">
        <v>3</v>
      </c>
      <c r="F4" s="72">
        <v>5.2</v>
      </c>
      <c r="G4" s="72">
        <v>0.6</v>
      </c>
      <c r="H4" s="72">
        <v>0</v>
      </c>
      <c r="I4" s="72">
        <v>2.5</v>
      </c>
      <c r="J4" s="72">
        <v>5.8</v>
      </c>
      <c r="K4" s="72">
        <v>3</v>
      </c>
      <c r="L4" s="72">
        <v>0</v>
      </c>
      <c r="M4" s="72">
        <v>0</v>
      </c>
      <c r="N4" s="72">
        <v>2.8</v>
      </c>
      <c r="O4" s="72">
        <v>40.200000000000003</v>
      </c>
      <c r="P4" s="72">
        <v>36.299999999999997</v>
      </c>
      <c r="Q4" s="72">
        <v>3.8</v>
      </c>
      <c r="R4" s="72">
        <v>8.3000000000000007</v>
      </c>
      <c r="S4" s="72">
        <v>65.5</v>
      </c>
      <c r="T4" s="72">
        <v>5.5</v>
      </c>
      <c r="U4" s="72">
        <v>69.3</v>
      </c>
      <c r="V4" s="72">
        <v>0</v>
      </c>
      <c r="W4" s="66">
        <v>7847</v>
      </c>
      <c r="X4" s="72">
        <v>0</v>
      </c>
      <c r="Y4" s="66">
        <v>1171</v>
      </c>
      <c r="Z4" s="66">
        <v>5119</v>
      </c>
      <c r="AA4" s="72">
        <v>360</v>
      </c>
      <c r="AB4" s="72">
        <v>497</v>
      </c>
      <c r="AC4" s="66">
        <v>2305</v>
      </c>
      <c r="AD4" s="66">
        <v>1555</v>
      </c>
      <c r="AE4" s="72">
        <v>324</v>
      </c>
      <c r="AF4" s="72">
        <v>426</v>
      </c>
      <c r="AG4" s="66">
        <v>13427</v>
      </c>
      <c r="AH4" s="66">
        <v>13427</v>
      </c>
      <c r="AI4" s="72">
        <v>244</v>
      </c>
      <c r="AJ4" s="66">
        <v>23823</v>
      </c>
    </row>
    <row r="5" spans="1:36">
      <c r="A5" s="72" t="s">
        <v>53</v>
      </c>
      <c r="B5" s="72">
        <v>0</v>
      </c>
      <c r="C5" s="72">
        <v>8.6999999999999993</v>
      </c>
      <c r="D5" s="72">
        <v>8.6999999999999993</v>
      </c>
      <c r="E5" s="72">
        <v>0</v>
      </c>
      <c r="F5" s="72">
        <v>0</v>
      </c>
      <c r="G5" s="72">
        <v>0</v>
      </c>
      <c r="H5" s="72">
        <v>0</v>
      </c>
      <c r="I5" s="72">
        <v>0</v>
      </c>
      <c r="J5" s="72">
        <v>0</v>
      </c>
      <c r="K5" s="72">
        <v>0</v>
      </c>
      <c r="L5" s="72">
        <v>0</v>
      </c>
      <c r="M5" s="72">
        <v>0</v>
      </c>
      <c r="N5" s="72">
        <v>0</v>
      </c>
      <c r="O5" s="72">
        <v>5.7</v>
      </c>
      <c r="P5" s="72">
        <v>5.7</v>
      </c>
      <c r="Q5" s="72">
        <v>0</v>
      </c>
      <c r="R5" s="72">
        <v>0</v>
      </c>
      <c r="S5" s="72">
        <v>14.5</v>
      </c>
      <c r="T5" s="72">
        <v>0</v>
      </c>
      <c r="U5" s="72">
        <v>11.6</v>
      </c>
      <c r="V5" s="72">
        <v>0</v>
      </c>
      <c r="W5" s="66">
        <v>1578</v>
      </c>
      <c r="X5" s="66">
        <v>1578</v>
      </c>
      <c r="Y5" s="72">
        <v>0</v>
      </c>
      <c r="Z5" s="66">
        <v>0</v>
      </c>
      <c r="AA5" s="72">
        <v>0</v>
      </c>
      <c r="AB5" s="72">
        <v>0</v>
      </c>
      <c r="AC5" s="72">
        <v>0</v>
      </c>
      <c r="AD5" s="72">
        <v>0</v>
      </c>
      <c r="AE5" s="72">
        <v>0</v>
      </c>
      <c r="AF5" s="72">
        <v>0</v>
      </c>
      <c r="AG5" s="66">
        <v>2060</v>
      </c>
      <c r="AH5" s="66">
        <v>1620</v>
      </c>
      <c r="AI5" s="72">
        <v>0</v>
      </c>
      <c r="AJ5" s="66">
        <v>3638</v>
      </c>
    </row>
    <row r="6" spans="1:36">
      <c r="A6" s="72" t="s">
        <v>52</v>
      </c>
      <c r="B6" s="72">
        <v>32.1</v>
      </c>
      <c r="C6" s="72">
        <v>22.4</v>
      </c>
      <c r="D6" s="72">
        <v>0</v>
      </c>
      <c r="E6" s="72">
        <v>4</v>
      </c>
      <c r="F6" s="72">
        <v>18.3</v>
      </c>
      <c r="G6" s="72">
        <v>0.04</v>
      </c>
      <c r="H6" s="72">
        <v>0</v>
      </c>
      <c r="I6" s="72">
        <v>0</v>
      </c>
      <c r="J6" s="72">
        <v>11.8</v>
      </c>
      <c r="K6" s="72">
        <v>4.4000000000000004</v>
      </c>
      <c r="L6" s="72">
        <v>2.8</v>
      </c>
      <c r="M6" s="72">
        <v>4.5</v>
      </c>
      <c r="N6" s="72">
        <v>0</v>
      </c>
      <c r="O6" s="72">
        <v>1.4</v>
      </c>
      <c r="P6" s="72">
        <v>0.3</v>
      </c>
      <c r="Q6" s="72">
        <v>1.2</v>
      </c>
      <c r="R6" s="72">
        <v>0</v>
      </c>
      <c r="S6" s="72">
        <v>67.7</v>
      </c>
      <c r="T6" s="72">
        <v>1.6</v>
      </c>
      <c r="U6" s="72">
        <v>83.7</v>
      </c>
      <c r="V6" s="66">
        <v>5926</v>
      </c>
      <c r="W6" s="66">
        <v>6639</v>
      </c>
      <c r="X6" s="72">
        <v>0</v>
      </c>
      <c r="Y6" s="72">
        <v>410</v>
      </c>
      <c r="Z6" s="66">
        <v>6019</v>
      </c>
      <c r="AA6" s="72">
        <v>210</v>
      </c>
      <c r="AB6" s="72">
        <v>0</v>
      </c>
      <c r="AC6" s="66">
        <v>6115</v>
      </c>
      <c r="AD6" s="66">
        <v>1939</v>
      </c>
      <c r="AE6" s="66">
        <v>2986</v>
      </c>
      <c r="AF6" s="66">
        <v>1190</v>
      </c>
      <c r="AG6" s="66">
        <v>1425</v>
      </c>
      <c r="AH6" s="72">
        <v>117</v>
      </c>
      <c r="AI6" s="72">
        <v>0</v>
      </c>
      <c r="AJ6" s="66">
        <v>20105</v>
      </c>
    </row>
    <row r="7" spans="1:36">
      <c r="A7" s="72" t="s">
        <v>51</v>
      </c>
      <c r="B7" s="72">
        <v>14.7</v>
      </c>
      <c r="C7" s="72">
        <v>19.600000000000001</v>
      </c>
      <c r="D7" s="72">
        <v>15.6</v>
      </c>
      <c r="E7" s="72">
        <v>2.4</v>
      </c>
      <c r="F7" s="72">
        <v>1.6</v>
      </c>
      <c r="G7" s="72">
        <v>0</v>
      </c>
      <c r="H7" s="72">
        <v>0</v>
      </c>
      <c r="I7" s="72">
        <v>0</v>
      </c>
      <c r="J7" s="72">
        <v>2.7</v>
      </c>
      <c r="K7" s="72">
        <v>1.3</v>
      </c>
      <c r="L7" s="72">
        <v>1.2</v>
      </c>
      <c r="M7" s="72">
        <v>0.1</v>
      </c>
      <c r="N7" s="72">
        <v>0</v>
      </c>
      <c r="O7" s="72">
        <v>4.7</v>
      </c>
      <c r="P7" s="72">
        <v>4.2</v>
      </c>
      <c r="Q7" s="72">
        <v>0.5</v>
      </c>
      <c r="R7" s="72">
        <v>0</v>
      </c>
      <c r="S7" s="72">
        <v>41.7</v>
      </c>
      <c r="T7" s="72">
        <v>0.8</v>
      </c>
      <c r="U7" s="72">
        <v>31.2</v>
      </c>
      <c r="V7" s="66">
        <v>2000</v>
      </c>
      <c r="W7" s="66">
        <v>6585</v>
      </c>
      <c r="X7" s="66">
        <v>4199</v>
      </c>
      <c r="Y7" s="66">
        <v>1548</v>
      </c>
      <c r="Z7" s="66">
        <v>838</v>
      </c>
      <c r="AA7" s="72">
        <v>0</v>
      </c>
      <c r="AB7" s="72">
        <v>0</v>
      </c>
      <c r="AC7" s="66">
        <v>1744</v>
      </c>
      <c r="AD7" s="72">
        <v>701</v>
      </c>
      <c r="AE7" s="66">
        <v>1039</v>
      </c>
      <c r="AF7" s="72">
        <v>47</v>
      </c>
      <c r="AG7" s="66">
        <v>3191</v>
      </c>
      <c r="AH7" s="66">
        <v>2327</v>
      </c>
      <c r="AI7" s="72">
        <v>0</v>
      </c>
      <c r="AJ7" s="66">
        <v>13520</v>
      </c>
    </row>
    <row r="8" spans="1:36">
      <c r="A8" s="72" t="s">
        <v>50</v>
      </c>
      <c r="B8" s="72">
        <v>26.4</v>
      </c>
      <c r="C8" s="72">
        <v>2.1</v>
      </c>
      <c r="D8" s="72">
        <v>0</v>
      </c>
      <c r="E8" s="72">
        <v>0</v>
      </c>
      <c r="F8" s="72">
        <v>0</v>
      </c>
      <c r="G8" s="72">
        <v>0</v>
      </c>
      <c r="H8" s="72">
        <v>0</v>
      </c>
      <c r="I8" s="72">
        <v>2.1</v>
      </c>
      <c r="J8" s="72">
        <v>2</v>
      </c>
      <c r="K8" s="72">
        <v>0.1</v>
      </c>
      <c r="L8" s="72">
        <v>0</v>
      </c>
      <c r="M8" s="72">
        <v>0</v>
      </c>
      <c r="N8" s="72">
        <v>1.8</v>
      </c>
      <c r="O8" s="72">
        <v>39.299999999999997</v>
      </c>
      <c r="P8" s="72">
        <v>0</v>
      </c>
      <c r="Q8" s="72">
        <v>39.299999999999997</v>
      </c>
      <c r="R8" s="72">
        <v>0</v>
      </c>
      <c r="S8" s="72">
        <v>69.7</v>
      </c>
      <c r="T8" s="72">
        <v>2.4</v>
      </c>
      <c r="U8" s="72">
        <v>63</v>
      </c>
      <c r="V8" s="66">
        <v>3308</v>
      </c>
      <c r="W8" s="72">
        <v>426</v>
      </c>
      <c r="X8" s="72">
        <v>0</v>
      </c>
      <c r="Y8" s="72">
        <v>0</v>
      </c>
      <c r="Z8" s="66">
        <v>0</v>
      </c>
      <c r="AA8" s="72">
        <v>0</v>
      </c>
      <c r="AB8" s="72">
        <v>0</v>
      </c>
      <c r="AC8" s="72">
        <v>775</v>
      </c>
      <c r="AD8" s="72">
        <v>49</v>
      </c>
      <c r="AE8" s="72">
        <v>437</v>
      </c>
      <c r="AF8" s="72">
        <v>289</v>
      </c>
      <c r="AG8" s="66">
        <v>13805</v>
      </c>
      <c r="AH8" s="66">
        <v>12422</v>
      </c>
      <c r="AI8" s="72">
        <v>243</v>
      </c>
      <c r="AJ8" s="66">
        <v>18557</v>
      </c>
    </row>
    <row r="9" spans="1:36">
      <c r="A9" s="72" t="s">
        <v>223</v>
      </c>
      <c r="B9" s="72">
        <v>0</v>
      </c>
      <c r="C9" s="72">
        <v>4</v>
      </c>
      <c r="D9" s="72">
        <v>0</v>
      </c>
      <c r="E9" s="72">
        <v>0</v>
      </c>
      <c r="F9" s="72">
        <v>0</v>
      </c>
      <c r="G9" s="72">
        <v>4</v>
      </c>
      <c r="H9" s="72">
        <v>0</v>
      </c>
      <c r="I9" s="72">
        <v>0</v>
      </c>
      <c r="J9" s="72">
        <v>0.2</v>
      </c>
      <c r="K9" s="72">
        <v>0.2</v>
      </c>
      <c r="L9" s="72">
        <v>0</v>
      </c>
      <c r="M9" s="72">
        <v>0</v>
      </c>
      <c r="N9" s="72">
        <v>0</v>
      </c>
      <c r="O9" s="72">
        <v>0</v>
      </c>
      <c r="P9" s="72">
        <v>0</v>
      </c>
      <c r="Q9" s="72">
        <v>0</v>
      </c>
      <c r="R9" s="72">
        <v>0</v>
      </c>
      <c r="S9" s="72">
        <v>4.2</v>
      </c>
      <c r="T9" s="72">
        <v>0</v>
      </c>
      <c r="U9" s="72">
        <v>4.2</v>
      </c>
      <c r="V9" s="72">
        <v>0</v>
      </c>
      <c r="W9" s="66">
        <v>1478</v>
      </c>
      <c r="X9" s="72">
        <v>0</v>
      </c>
      <c r="Y9" s="72">
        <v>0</v>
      </c>
      <c r="Z9" s="66">
        <v>0</v>
      </c>
      <c r="AA9" s="66">
        <v>1478</v>
      </c>
      <c r="AB9" s="72">
        <v>0</v>
      </c>
      <c r="AC9" s="72">
        <v>144</v>
      </c>
      <c r="AD9" s="72">
        <v>144</v>
      </c>
      <c r="AE9" s="72">
        <v>0</v>
      </c>
      <c r="AF9" s="72">
        <v>0</v>
      </c>
      <c r="AG9" s="72">
        <v>0</v>
      </c>
      <c r="AH9" s="72">
        <v>0</v>
      </c>
      <c r="AI9" s="72">
        <v>0</v>
      </c>
      <c r="AJ9" s="66">
        <v>1622</v>
      </c>
    </row>
    <row r="10" spans="1:36">
      <c r="A10" s="72" t="s">
        <v>49</v>
      </c>
      <c r="B10" s="72">
        <v>28.6</v>
      </c>
      <c r="C10" s="72">
        <v>41.7</v>
      </c>
      <c r="D10" s="72">
        <v>32.6</v>
      </c>
      <c r="E10" s="72">
        <v>4.5999999999999996</v>
      </c>
      <c r="F10" s="72">
        <v>4.4000000000000004</v>
      </c>
      <c r="G10" s="72">
        <v>0.05</v>
      </c>
      <c r="H10" s="72">
        <v>0</v>
      </c>
      <c r="I10" s="72">
        <v>0.1</v>
      </c>
      <c r="J10" s="72">
        <v>6.8</v>
      </c>
      <c r="K10" s="72">
        <v>0.5</v>
      </c>
      <c r="L10" s="72">
        <v>2.1</v>
      </c>
      <c r="M10" s="72">
        <v>1.8</v>
      </c>
      <c r="N10" s="72">
        <v>2.4</v>
      </c>
      <c r="O10" s="72">
        <v>3</v>
      </c>
      <c r="P10" s="72">
        <v>1.9</v>
      </c>
      <c r="Q10" s="72">
        <v>1.1000000000000001</v>
      </c>
      <c r="R10" s="72">
        <v>0</v>
      </c>
      <c r="S10" s="72">
        <v>80</v>
      </c>
      <c r="T10" s="72">
        <v>1.4</v>
      </c>
      <c r="U10" s="72">
        <v>62</v>
      </c>
      <c r="V10" s="66">
        <v>4040</v>
      </c>
      <c r="W10" s="66">
        <v>12054</v>
      </c>
      <c r="X10" s="72">
        <v>0</v>
      </c>
      <c r="Y10" s="72">
        <v>0</v>
      </c>
      <c r="Z10" s="66">
        <v>2023</v>
      </c>
      <c r="AA10" s="72">
        <v>0</v>
      </c>
      <c r="AB10" s="66">
        <v>10031</v>
      </c>
      <c r="AC10" s="66">
        <v>2339</v>
      </c>
      <c r="AD10" s="72">
        <v>278</v>
      </c>
      <c r="AE10" s="66">
        <v>2061</v>
      </c>
      <c r="AF10" s="72">
        <v>0</v>
      </c>
      <c r="AG10" s="66">
        <v>2261</v>
      </c>
      <c r="AH10" s="66">
        <v>1090</v>
      </c>
      <c r="AI10" s="72">
        <v>0</v>
      </c>
      <c r="AJ10" s="66">
        <v>20694</v>
      </c>
    </row>
    <row r="11" spans="1:36">
      <c r="A11" s="72" t="s">
        <v>48</v>
      </c>
      <c r="B11" s="72">
        <v>91.8</v>
      </c>
      <c r="C11" s="72">
        <v>306</v>
      </c>
      <c r="D11" s="72">
        <v>148.69999999999999</v>
      </c>
      <c r="E11" s="72">
        <v>102.8</v>
      </c>
      <c r="F11" s="72">
        <v>38.200000000000003</v>
      </c>
      <c r="G11" s="72">
        <v>1.3</v>
      </c>
      <c r="H11" s="72">
        <v>14.9</v>
      </c>
      <c r="I11" s="72">
        <v>0</v>
      </c>
      <c r="J11" s="72">
        <v>126.9</v>
      </c>
      <c r="K11" s="72">
        <v>55.2</v>
      </c>
      <c r="L11" s="72">
        <v>34.799999999999997</v>
      </c>
      <c r="M11" s="72">
        <v>35.5</v>
      </c>
      <c r="N11" s="72">
        <v>1.4</v>
      </c>
      <c r="O11" s="72">
        <v>23.9</v>
      </c>
      <c r="P11" s="72">
        <v>16.399999999999999</v>
      </c>
      <c r="Q11" s="72">
        <v>7.4</v>
      </c>
      <c r="R11" s="72">
        <v>0</v>
      </c>
      <c r="S11" s="72">
        <v>548.5</v>
      </c>
      <c r="T11" s="72">
        <v>8</v>
      </c>
      <c r="U11" s="72">
        <v>504.9</v>
      </c>
      <c r="V11" s="66">
        <v>12068</v>
      </c>
      <c r="W11" s="66">
        <v>85267</v>
      </c>
      <c r="X11" s="66">
        <v>21179</v>
      </c>
      <c r="Y11" s="66">
        <v>27175</v>
      </c>
      <c r="Z11" s="66">
        <v>28047</v>
      </c>
      <c r="AA11" s="66">
        <v>4143</v>
      </c>
      <c r="AB11" s="66">
        <v>4724</v>
      </c>
      <c r="AC11" s="66">
        <v>81487</v>
      </c>
      <c r="AD11" s="66">
        <v>36561</v>
      </c>
      <c r="AE11" s="66">
        <v>37981</v>
      </c>
      <c r="AF11" s="66">
        <v>6359</v>
      </c>
      <c r="AG11" s="66">
        <v>10662</v>
      </c>
      <c r="AH11" s="66">
        <v>4312</v>
      </c>
      <c r="AI11" s="72">
        <v>0</v>
      </c>
      <c r="AJ11" s="66">
        <v>189484</v>
      </c>
    </row>
    <row r="12" spans="1:36">
      <c r="A12" s="72" t="s">
        <v>47</v>
      </c>
      <c r="B12" s="72">
        <v>0</v>
      </c>
      <c r="C12" s="72">
        <v>14.6</v>
      </c>
      <c r="D12" s="72">
        <v>0</v>
      </c>
      <c r="E12" s="72">
        <v>10.8</v>
      </c>
      <c r="F12" s="72">
        <v>3.8</v>
      </c>
      <c r="G12" s="72">
        <v>0.05</v>
      </c>
      <c r="H12" s="72">
        <v>0</v>
      </c>
      <c r="I12" s="72">
        <v>0</v>
      </c>
      <c r="J12" s="72">
        <v>16</v>
      </c>
      <c r="K12" s="72">
        <v>13.1</v>
      </c>
      <c r="L12" s="72">
        <v>0.6</v>
      </c>
      <c r="M12" s="72">
        <v>2.2999999999999998</v>
      </c>
      <c r="N12" s="72">
        <v>0</v>
      </c>
      <c r="O12" s="72">
        <v>0.02</v>
      </c>
      <c r="P12" s="72">
        <v>0.02</v>
      </c>
      <c r="Q12" s="72">
        <v>0</v>
      </c>
      <c r="R12" s="72">
        <v>0</v>
      </c>
      <c r="S12" s="72">
        <v>30.6</v>
      </c>
      <c r="T12" s="72">
        <v>0</v>
      </c>
      <c r="U12" s="72">
        <v>33.299999999999997</v>
      </c>
      <c r="V12" s="72">
        <v>0</v>
      </c>
      <c r="W12" s="66">
        <v>8913</v>
      </c>
      <c r="X12" s="72">
        <v>0</v>
      </c>
      <c r="Y12" s="66">
        <v>4923</v>
      </c>
      <c r="Z12" s="66">
        <v>3087</v>
      </c>
      <c r="AA12" s="72">
        <v>859</v>
      </c>
      <c r="AB12" s="72">
        <v>44</v>
      </c>
      <c r="AC12" s="66">
        <v>6111</v>
      </c>
      <c r="AD12" s="66">
        <v>4897</v>
      </c>
      <c r="AE12" s="72">
        <v>606</v>
      </c>
      <c r="AF12" s="72">
        <v>608</v>
      </c>
      <c r="AG12" s="72">
        <v>9</v>
      </c>
      <c r="AH12" s="72">
        <v>9</v>
      </c>
      <c r="AI12" s="72">
        <v>0</v>
      </c>
      <c r="AJ12" s="66">
        <v>15033</v>
      </c>
    </row>
    <row r="13" spans="1:36">
      <c r="A13" s="72" t="s">
        <v>46</v>
      </c>
      <c r="B13" s="72">
        <v>0</v>
      </c>
      <c r="C13" s="72">
        <v>9.6</v>
      </c>
      <c r="D13" s="72">
        <v>0</v>
      </c>
      <c r="E13" s="72">
        <v>0</v>
      </c>
      <c r="F13" s="72">
        <v>0</v>
      </c>
      <c r="G13" s="72">
        <v>0</v>
      </c>
      <c r="H13" s="72">
        <v>0</v>
      </c>
      <c r="I13" s="72">
        <v>9.6</v>
      </c>
      <c r="J13" s="72">
        <v>1.3</v>
      </c>
      <c r="K13" s="72">
        <v>0.6</v>
      </c>
      <c r="L13" s="72">
        <v>0</v>
      </c>
      <c r="M13" s="72">
        <v>0.7</v>
      </c>
      <c r="N13" s="72">
        <v>0</v>
      </c>
      <c r="O13" s="72">
        <v>0.03</v>
      </c>
      <c r="P13" s="72">
        <v>0.03</v>
      </c>
      <c r="Q13" s="72">
        <v>0</v>
      </c>
      <c r="R13" s="72">
        <v>0</v>
      </c>
      <c r="S13" s="72">
        <v>10.9</v>
      </c>
      <c r="T13" s="72">
        <v>0</v>
      </c>
      <c r="U13" s="72">
        <v>8.1999999999999993</v>
      </c>
      <c r="V13" s="72">
        <v>0</v>
      </c>
      <c r="W13" s="66">
        <v>2300</v>
      </c>
      <c r="X13" s="72">
        <v>0</v>
      </c>
      <c r="Y13" s="72">
        <v>0</v>
      </c>
      <c r="Z13" s="66">
        <v>241</v>
      </c>
      <c r="AA13" s="72">
        <v>12</v>
      </c>
      <c r="AB13" s="72">
        <v>250</v>
      </c>
      <c r="AC13" s="72">
        <v>403</v>
      </c>
      <c r="AD13" s="72">
        <v>301</v>
      </c>
      <c r="AE13" s="72">
        <v>0</v>
      </c>
      <c r="AF13" s="72">
        <v>101</v>
      </c>
      <c r="AG13" s="72">
        <v>8</v>
      </c>
      <c r="AH13" s="72">
        <v>8</v>
      </c>
      <c r="AI13" s="72">
        <v>0</v>
      </c>
      <c r="AJ13" s="66">
        <v>2711</v>
      </c>
    </row>
    <row r="14" spans="1:36">
      <c r="A14" s="72" t="s">
        <v>45</v>
      </c>
      <c r="B14" s="72">
        <v>54.8</v>
      </c>
      <c r="C14" s="72">
        <v>99.2</v>
      </c>
      <c r="D14" s="72">
        <v>4.5</v>
      </c>
      <c r="E14" s="72">
        <v>39.299999999999997</v>
      </c>
      <c r="F14" s="72">
        <v>46.2</v>
      </c>
      <c r="G14" s="72">
        <v>9.1999999999999993</v>
      </c>
      <c r="H14" s="72">
        <v>0</v>
      </c>
      <c r="I14" s="72">
        <v>0</v>
      </c>
      <c r="J14" s="72">
        <v>69.8</v>
      </c>
      <c r="K14" s="72">
        <v>51</v>
      </c>
      <c r="L14" s="72">
        <v>13.1</v>
      </c>
      <c r="M14" s="72">
        <v>5.7</v>
      </c>
      <c r="N14" s="72">
        <v>1E-3</v>
      </c>
      <c r="O14" s="72">
        <v>42.4</v>
      </c>
      <c r="P14" s="72">
        <v>38.5</v>
      </c>
      <c r="Q14" s="72">
        <v>3.9</v>
      </c>
      <c r="R14" s="72">
        <v>0.2</v>
      </c>
      <c r="S14" s="72">
        <v>266.5</v>
      </c>
      <c r="T14" s="72">
        <v>5.3</v>
      </c>
      <c r="U14" s="72">
        <v>257.8</v>
      </c>
      <c r="V14" s="66">
        <v>7866</v>
      </c>
      <c r="W14" s="66">
        <v>48109</v>
      </c>
      <c r="X14" s="66">
        <v>1102</v>
      </c>
      <c r="Y14" s="66">
        <v>10468</v>
      </c>
      <c r="Z14" s="66">
        <v>33388</v>
      </c>
      <c r="AA14" s="66">
        <v>3150</v>
      </c>
      <c r="AB14" s="72">
        <v>0</v>
      </c>
      <c r="AC14" s="66">
        <v>30506</v>
      </c>
      <c r="AD14" s="66">
        <v>22772</v>
      </c>
      <c r="AE14" s="66">
        <v>6902</v>
      </c>
      <c r="AF14" s="72">
        <v>716</v>
      </c>
      <c r="AG14" s="66">
        <v>19396</v>
      </c>
      <c r="AH14" s="66">
        <v>16945</v>
      </c>
      <c r="AI14" s="72">
        <v>432</v>
      </c>
      <c r="AJ14" s="66">
        <v>106309</v>
      </c>
    </row>
    <row r="15" spans="1:36">
      <c r="A15" s="72" t="s">
        <v>44</v>
      </c>
      <c r="B15" s="72">
        <v>22.7</v>
      </c>
      <c r="C15" s="72">
        <v>16.600000000000001</v>
      </c>
      <c r="D15" s="72">
        <v>0</v>
      </c>
      <c r="E15" s="72">
        <v>8.1999999999999993</v>
      </c>
      <c r="F15" s="72">
        <v>5.2</v>
      </c>
      <c r="G15" s="72">
        <v>0.2</v>
      </c>
      <c r="H15" s="72">
        <v>3</v>
      </c>
      <c r="I15" s="72">
        <v>0</v>
      </c>
      <c r="J15" s="72">
        <v>12.1</v>
      </c>
      <c r="K15" s="72">
        <v>1.1000000000000001</v>
      </c>
      <c r="L15" s="72">
        <v>0</v>
      </c>
      <c r="M15" s="72">
        <v>11</v>
      </c>
      <c r="N15" s="72">
        <v>0</v>
      </c>
      <c r="O15" s="72">
        <v>13.2</v>
      </c>
      <c r="P15" s="72">
        <v>13.2</v>
      </c>
      <c r="Q15" s="72">
        <v>0</v>
      </c>
      <c r="R15" s="72">
        <v>0.8</v>
      </c>
      <c r="S15" s="72">
        <v>65.400000000000006</v>
      </c>
      <c r="T15" s="72">
        <v>0</v>
      </c>
      <c r="U15" s="72">
        <v>83.3</v>
      </c>
      <c r="V15" s="66">
        <v>2752</v>
      </c>
      <c r="W15" s="66">
        <v>8703</v>
      </c>
      <c r="X15" s="72">
        <v>0</v>
      </c>
      <c r="Y15" s="66">
        <v>3445</v>
      </c>
      <c r="Z15" s="66">
        <v>1824</v>
      </c>
      <c r="AA15" s="66">
        <v>1738</v>
      </c>
      <c r="AB15" s="66">
        <v>1696</v>
      </c>
      <c r="AC15" s="66">
        <v>2589</v>
      </c>
      <c r="AD15" s="72">
        <v>504</v>
      </c>
      <c r="AE15" s="72">
        <v>0</v>
      </c>
      <c r="AF15" s="66">
        <v>2085</v>
      </c>
      <c r="AG15" s="66">
        <v>3234</v>
      </c>
      <c r="AH15" s="66">
        <v>3234</v>
      </c>
      <c r="AI15" s="72">
        <v>175</v>
      </c>
      <c r="AJ15" s="66">
        <v>17453</v>
      </c>
    </row>
    <row r="16" spans="1:36">
      <c r="A16" s="72" t="s">
        <v>42</v>
      </c>
      <c r="B16" s="72">
        <v>415.9</v>
      </c>
      <c r="C16" s="72">
        <v>27.4</v>
      </c>
      <c r="D16" s="72">
        <v>0</v>
      </c>
      <c r="E16" s="72">
        <v>8.3000000000000007</v>
      </c>
      <c r="F16" s="72">
        <v>14.4</v>
      </c>
      <c r="G16" s="72">
        <v>4.8</v>
      </c>
      <c r="H16" s="72">
        <v>0</v>
      </c>
      <c r="I16" s="72">
        <v>0</v>
      </c>
      <c r="J16" s="72">
        <v>29.6</v>
      </c>
      <c r="K16" s="72">
        <v>17</v>
      </c>
      <c r="L16" s="72">
        <v>6</v>
      </c>
      <c r="M16" s="72">
        <v>6.6</v>
      </c>
      <c r="N16" s="72">
        <v>0</v>
      </c>
      <c r="O16" s="72">
        <v>68.400000000000006</v>
      </c>
      <c r="P16" s="72">
        <v>62.9</v>
      </c>
      <c r="Q16" s="72">
        <v>5.5</v>
      </c>
      <c r="R16" s="72">
        <v>0</v>
      </c>
      <c r="S16" s="72">
        <v>541.20000000000005</v>
      </c>
      <c r="T16" s="72">
        <v>7.9</v>
      </c>
      <c r="U16" s="72">
        <v>465.7</v>
      </c>
      <c r="V16" s="66">
        <v>63130</v>
      </c>
      <c r="W16" s="66">
        <v>24411</v>
      </c>
      <c r="X16" s="72">
        <v>0</v>
      </c>
      <c r="Y16" s="66">
        <v>5119</v>
      </c>
      <c r="Z16" s="66">
        <v>10409</v>
      </c>
      <c r="AA16" s="66">
        <v>8883</v>
      </c>
      <c r="AB16" s="72">
        <v>0</v>
      </c>
      <c r="AC16" s="66">
        <v>15991</v>
      </c>
      <c r="AD16" s="66">
        <v>9120</v>
      </c>
      <c r="AE16" s="66">
        <v>5292</v>
      </c>
      <c r="AF16" s="66">
        <v>1254</v>
      </c>
      <c r="AG16" s="66">
        <v>25411</v>
      </c>
      <c r="AH16" s="66">
        <v>23704</v>
      </c>
      <c r="AI16" s="72">
        <v>0</v>
      </c>
      <c r="AJ16" s="66">
        <v>128943</v>
      </c>
    </row>
    <row r="17" spans="1:36">
      <c r="A17" s="72" t="s">
        <v>43</v>
      </c>
      <c r="B17" s="72">
        <v>59.9</v>
      </c>
      <c r="C17" s="72">
        <v>212.4</v>
      </c>
      <c r="D17" s="72">
        <v>0</v>
      </c>
      <c r="E17" s="72">
        <v>103.8</v>
      </c>
      <c r="F17" s="72">
        <v>87.3</v>
      </c>
      <c r="G17" s="72">
        <v>0.01</v>
      </c>
      <c r="H17" s="72">
        <v>0</v>
      </c>
      <c r="I17" s="72">
        <v>0</v>
      </c>
      <c r="J17" s="72">
        <v>35.299999999999997</v>
      </c>
      <c r="K17" s="72">
        <v>21.2</v>
      </c>
      <c r="L17" s="72">
        <v>0</v>
      </c>
      <c r="M17" s="72">
        <v>0</v>
      </c>
      <c r="N17" s="72">
        <v>0</v>
      </c>
      <c r="O17" s="72">
        <v>7.8</v>
      </c>
      <c r="P17" s="72">
        <v>3.8</v>
      </c>
      <c r="Q17" s="72">
        <v>2.9</v>
      </c>
      <c r="R17" s="72">
        <v>0</v>
      </c>
      <c r="S17" s="72">
        <v>363.6</v>
      </c>
      <c r="T17" s="72">
        <v>3.9</v>
      </c>
      <c r="U17" s="72">
        <v>330.6</v>
      </c>
      <c r="V17" s="66">
        <v>9749</v>
      </c>
      <c r="W17" s="66">
        <v>53287</v>
      </c>
      <c r="X17" s="72">
        <v>0</v>
      </c>
      <c r="Y17" s="66">
        <v>20524</v>
      </c>
      <c r="Z17" s="66">
        <v>30485</v>
      </c>
      <c r="AA17" s="66">
        <v>2278</v>
      </c>
      <c r="AB17" s="72">
        <v>0</v>
      </c>
      <c r="AC17" s="66">
        <v>7926</v>
      </c>
      <c r="AD17" s="66">
        <v>6528</v>
      </c>
      <c r="AE17" s="72">
        <v>0</v>
      </c>
      <c r="AF17" s="66">
        <v>1398</v>
      </c>
      <c r="AG17" s="66">
        <v>3969</v>
      </c>
      <c r="AH17" s="66">
        <v>1070</v>
      </c>
      <c r="AI17" s="72">
        <v>0</v>
      </c>
      <c r="AJ17" s="66">
        <v>74931</v>
      </c>
    </row>
    <row r="18" spans="1:36">
      <c r="A18" s="72" t="s">
        <v>41</v>
      </c>
      <c r="B18" s="72">
        <v>0</v>
      </c>
      <c r="C18" s="72">
        <v>29.1</v>
      </c>
      <c r="D18" s="72">
        <v>22.7</v>
      </c>
      <c r="E18" s="72">
        <v>0</v>
      </c>
      <c r="F18" s="72">
        <v>6.5</v>
      </c>
      <c r="G18" s="72">
        <v>1E-3</v>
      </c>
      <c r="H18" s="72">
        <v>0</v>
      </c>
      <c r="I18" s="72">
        <v>0</v>
      </c>
      <c r="J18" s="72">
        <v>7.1</v>
      </c>
      <c r="K18" s="72">
        <v>3</v>
      </c>
      <c r="L18" s="72">
        <v>3.9</v>
      </c>
      <c r="M18" s="72">
        <v>0.2</v>
      </c>
      <c r="N18" s="72">
        <v>0</v>
      </c>
      <c r="O18" s="72">
        <v>4.5999999999999996</v>
      </c>
      <c r="P18" s="72">
        <v>0.7</v>
      </c>
      <c r="Q18" s="72">
        <v>3.9</v>
      </c>
      <c r="R18" s="72">
        <v>0</v>
      </c>
      <c r="S18" s="72">
        <v>40.799999999999997</v>
      </c>
      <c r="T18" s="72">
        <v>0.2</v>
      </c>
      <c r="U18" s="72">
        <v>49.3</v>
      </c>
      <c r="V18" s="72">
        <v>0</v>
      </c>
      <c r="W18" s="66">
        <v>10056</v>
      </c>
      <c r="X18" s="66">
        <v>4456</v>
      </c>
      <c r="Y18" s="72">
        <v>0</v>
      </c>
      <c r="Z18" s="66">
        <v>4902</v>
      </c>
      <c r="AA18" s="72">
        <v>698</v>
      </c>
      <c r="AB18" s="72">
        <v>0</v>
      </c>
      <c r="AC18" s="66">
        <v>4144</v>
      </c>
      <c r="AD18" s="66">
        <v>1662</v>
      </c>
      <c r="AE18" s="66">
        <v>2436</v>
      </c>
      <c r="AF18" s="72">
        <v>47</v>
      </c>
      <c r="AG18" s="66">
        <v>3237</v>
      </c>
      <c r="AH18" s="72">
        <v>220</v>
      </c>
      <c r="AI18" s="72">
        <v>99</v>
      </c>
      <c r="AJ18" s="66">
        <v>17536</v>
      </c>
    </row>
    <row r="19" spans="1:36">
      <c r="A19" s="72" t="s">
        <v>40</v>
      </c>
      <c r="B19" s="72">
        <v>0</v>
      </c>
      <c r="C19" s="72">
        <v>2.9</v>
      </c>
      <c r="D19" s="72">
        <v>0</v>
      </c>
      <c r="E19" s="72">
        <v>2.1</v>
      </c>
      <c r="F19" s="72">
        <v>0.4</v>
      </c>
      <c r="G19" s="72">
        <v>0</v>
      </c>
      <c r="H19" s="72">
        <v>0.3</v>
      </c>
      <c r="I19" s="72">
        <v>0</v>
      </c>
      <c r="J19" s="72">
        <v>0.7</v>
      </c>
      <c r="K19" s="72">
        <v>0.7</v>
      </c>
      <c r="L19" s="72">
        <v>0</v>
      </c>
      <c r="M19" s="72">
        <v>0</v>
      </c>
      <c r="N19" s="72">
        <v>0</v>
      </c>
      <c r="O19" s="72">
        <v>8.3000000000000007</v>
      </c>
      <c r="P19" s="72">
        <v>8.3000000000000007</v>
      </c>
      <c r="Q19" s="72">
        <v>0</v>
      </c>
      <c r="R19" s="72">
        <v>0</v>
      </c>
      <c r="S19" s="72">
        <v>12</v>
      </c>
      <c r="T19" s="72">
        <v>0.2</v>
      </c>
      <c r="U19" s="72">
        <v>16.399999999999999</v>
      </c>
      <c r="V19" s="72">
        <v>0</v>
      </c>
      <c r="W19" s="66">
        <v>1770</v>
      </c>
      <c r="X19" s="72">
        <v>0</v>
      </c>
      <c r="Y19" s="72">
        <v>325</v>
      </c>
      <c r="Z19" s="66">
        <v>496</v>
      </c>
      <c r="AA19" s="72">
        <v>320</v>
      </c>
      <c r="AB19" s="72">
        <v>629</v>
      </c>
      <c r="AC19" s="72">
        <v>390</v>
      </c>
      <c r="AD19" s="72">
        <v>340</v>
      </c>
      <c r="AE19" s="72">
        <v>30</v>
      </c>
      <c r="AF19" s="72">
        <v>20</v>
      </c>
      <c r="AG19" s="66">
        <v>2112</v>
      </c>
      <c r="AH19" s="66">
        <v>2112</v>
      </c>
      <c r="AI19" s="72">
        <v>0</v>
      </c>
      <c r="AJ19" s="66">
        <v>4272</v>
      </c>
    </row>
    <row r="20" spans="1:36">
      <c r="A20" s="72" t="s">
        <v>39</v>
      </c>
      <c r="B20" s="72">
        <v>14.6</v>
      </c>
      <c r="C20" s="72">
        <v>8.9</v>
      </c>
      <c r="D20" s="72">
        <v>5.5</v>
      </c>
      <c r="E20" s="72">
        <v>0.6</v>
      </c>
      <c r="F20" s="72">
        <v>2.7</v>
      </c>
      <c r="G20" s="72">
        <v>0.04</v>
      </c>
      <c r="H20" s="72">
        <v>0</v>
      </c>
      <c r="I20" s="72">
        <v>0</v>
      </c>
      <c r="J20" s="72">
        <v>2.2999999999999998</v>
      </c>
      <c r="K20" s="72">
        <v>0.6</v>
      </c>
      <c r="L20" s="72">
        <v>0.01</v>
      </c>
      <c r="M20" s="72">
        <v>1.7</v>
      </c>
      <c r="N20" s="72">
        <v>0</v>
      </c>
      <c r="O20" s="72">
        <v>0.3</v>
      </c>
      <c r="P20" s="72">
        <v>0.3</v>
      </c>
      <c r="Q20" s="72">
        <v>0</v>
      </c>
      <c r="R20" s="72">
        <v>0</v>
      </c>
      <c r="S20" s="72">
        <v>26.1</v>
      </c>
      <c r="T20" s="72">
        <v>0</v>
      </c>
      <c r="U20" s="72">
        <v>39.5</v>
      </c>
      <c r="V20" s="66">
        <v>1890</v>
      </c>
      <c r="W20" s="66">
        <v>6095</v>
      </c>
      <c r="X20" s="72">
        <v>731</v>
      </c>
      <c r="Y20" s="72">
        <v>168</v>
      </c>
      <c r="Z20" s="66">
        <v>4786</v>
      </c>
      <c r="AA20" s="72">
        <v>410</v>
      </c>
      <c r="AB20" s="72">
        <v>0</v>
      </c>
      <c r="AC20" s="72">
        <v>532</v>
      </c>
      <c r="AD20" s="72">
        <v>329</v>
      </c>
      <c r="AE20" s="72">
        <v>6</v>
      </c>
      <c r="AF20" s="72">
        <v>197</v>
      </c>
      <c r="AG20" s="72">
        <v>57</v>
      </c>
      <c r="AH20" s="72">
        <v>57</v>
      </c>
      <c r="AI20" s="72">
        <v>0</v>
      </c>
      <c r="AJ20" s="66">
        <v>8574</v>
      </c>
    </row>
    <row r="21" spans="1:36">
      <c r="A21" s="72" t="s">
        <v>38</v>
      </c>
      <c r="B21" s="72">
        <v>0</v>
      </c>
      <c r="C21" s="72">
        <v>18.2</v>
      </c>
      <c r="D21" s="72">
        <v>2.6</v>
      </c>
      <c r="E21" s="72">
        <v>3.9</v>
      </c>
      <c r="F21" s="72">
        <v>11.6</v>
      </c>
      <c r="G21" s="72">
        <v>0.02</v>
      </c>
      <c r="H21" s="72">
        <v>0.1</v>
      </c>
      <c r="I21" s="72">
        <v>0</v>
      </c>
      <c r="J21" s="72">
        <v>5.4</v>
      </c>
      <c r="K21" s="72">
        <v>5.0999999999999996</v>
      </c>
      <c r="L21" s="72">
        <v>0</v>
      </c>
      <c r="M21" s="72">
        <v>0</v>
      </c>
      <c r="N21" s="72">
        <v>0.2</v>
      </c>
      <c r="O21" s="72">
        <v>1</v>
      </c>
      <c r="P21" s="72">
        <v>0.7</v>
      </c>
      <c r="Q21" s="72">
        <v>0.3</v>
      </c>
      <c r="R21" s="72">
        <v>0</v>
      </c>
      <c r="S21" s="72">
        <v>24.5</v>
      </c>
      <c r="T21" s="72">
        <v>0.5</v>
      </c>
      <c r="U21" s="72">
        <v>26.2</v>
      </c>
      <c r="V21" s="72">
        <v>0</v>
      </c>
      <c r="W21" s="66">
        <v>6241</v>
      </c>
      <c r="X21" s="72">
        <v>346</v>
      </c>
      <c r="Y21" s="72">
        <v>855</v>
      </c>
      <c r="Z21" s="66">
        <v>3756</v>
      </c>
      <c r="AA21" s="66">
        <v>1128</v>
      </c>
      <c r="AB21" s="72">
        <v>156</v>
      </c>
      <c r="AC21" s="66">
        <v>2220</v>
      </c>
      <c r="AD21" s="66">
        <v>2165</v>
      </c>
      <c r="AE21" s="72">
        <v>0</v>
      </c>
      <c r="AF21" s="72">
        <v>55</v>
      </c>
      <c r="AG21" s="72">
        <v>530</v>
      </c>
      <c r="AH21" s="72">
        <v>238</v>
      </c>
      <c r="AI21" s="72">
        <v>169</v>
      </c>
      <c r="AJ21" s="66">
        <v>9160</v>
      </c>
    </row>
    <row r="22" spans="1:36">
      <c r="A22" s="72" t="s">
        <v>224</v>
      </c>
      <c r="B22" s="72">
        <v>0</v>
      </c>
      <c r="C22" s="72">
        <v>0</v>
      </c>
      <c r="D22" s="72">
        <v>0</v>
      </c>
      <c r="E22" s="72">
        <v>0</v>
      </c>
      <c r="F22" s="72">
        <v>0</v>
      </c>
      <c r="G22" s="72">
        <v>0</v>
      </c>
      <c r="H22" s="72">
        <v>0</v>
      </c>
      <c r="I22" s="72">
        <v>0</v>
      </c>
      <c r="J22" s="72">
        <v>4.9000000000000004</v>
      </c>
      <c r="K22" s="72">
        <v>0</v>
      </c>
      <c r="L22" s="72">
        <v>0</v>
      </c>
      <c r="M22" s="72">
        <v>0</v>
      </c>
      <c r="N22" s="72">
        <v>4.9000000000000004</v>
      </c>
      <c r="O22" s="72">
        <v>12.8</v>
      </c>
      <c r="P22" s="72">
        <v>12.8</v>
      </c>
      <c r="Q22" s="72">
        <v>0</v>
      </c>
      <c r="R22" s="72">
        <v>0</v>
      </c>
      <c r="S22" s="72">
        <v>17.7</v>
      </c>
      <c r="T22" s="72">
        <v>0</v>
      </c>
      <c r="U22" s="72">
        <v>17.7</v>
      </c>
      <c r="V22" s="72">
        <v>0</v>
      </c>
      <c r="W22" s="72">
        <v>63</v>
      </c>
      <c r="X22" s="72">
        <v>0</v>
      </c>
      <c r="Y22" s="72">
        <v>0</v>
      </c>
      <c r="Z22" s="72">
        <v>0</v>
      </c>
      <c r="AA22" s="72">
        <v>63</v>
      </c>
      <c r="AB22" s="72">
        <v>0</v>
      </c>
      <c r="AC22" s="72">
        <v>665</v>
      </c>
      <c r="AD22" s="72">
        <v>2</v>
      </c>
      <c r="AE22" s="72">
        <v>0</v>
      </c>
      <c r="AF22" s="72">
        <v>0</v>
      </c>
      <c r="AG22" s="66">
        <v>1860</v>
      </c>
      <c r="AH22" s="66">
        <v>1860</v>
      </c>
      <c r="AI22" s="72">
        <v>0</v>
      </c>
      <c r="AJ22" s="66">
        <v>2588</v>
      </c>
    </row>
    <row r="23" spans="1:36">
      <c r="A23" s="72" t="s">
        <v>37</v>
      </c>
      <c r="B23" s="72">
        <v>0</v>
      </c>
      <c r="C23" s="72">
        <v>160</v>
      </c>
      <c r="D23" s="72">
        <v>0</v>
      </c>
      <c r="E23" s="72">
        <v>35.200000000000003</v>
      </c>
      <c r="F23" s="72">
        <v>93.3</v>
      </c>
      <c r="G23" s="72">
        <v>17.3</v>
      </c>
      <c r="H23" s="72">
        <v>11.3</v>
      </c>
      <c r="I23" s="72">
        <v>2.8</v>
      </c>
      <c r="J23" s="72">
        <v>48.9</v>
      </c>
      <c r="K23" s="72">
        <v>15.1</v>
      </c>
      <c r="L23" s="72">
        <v>23.3</v>
      </c>
      <c r="M23" s="72">
        <v>5</v>
      </c>
      <c r="N23" s="72">
        <v>5.6</v>
      </c>
      <c r="O23" s="72">
        <v>58</v>
      </c>
      <c r="P23" s="72">
        <v>55</v>
      </c>
      <c r="Q23" s="72">
        <v>3.1</v>
      </c>
      <c r="R23" s="72">
        <v>0</v>
      </c>
      <c r="S23" s="72">
        <v>266.89999999999998</v>
      </c>
      <c r="T23" s="72">
        <v>2.2999999999999998</v>
      </c>
      <c r="U23" s="72">
        <v>308.39999999999998</v>
      </c>
      <c r="V23" s="72">
        <v>0</v>
      </c>
      <c r="W23" s="66">
        <v>71254</v>
      </c>
      <c r="X23" s="72">
        <v>0</v>
      </c>
      <c r="Y23" s="66">
        <v>6393</v>
      </c>
      <c r="Z23" s="66">
        <v>35750</v>
      </c>
      <c r="AA23" s="66">
        <v>15780</v>
      </c>
      <c r="AB23" s="66">
        <v>13331</v>
      </c>
      <c r="AC23" s="66">
        <v>31688</v>
      </c>
      <c r="AD23" s="66">
        <v>8542</v>
      </c>
      <c r="AE23" s="66">
        <v>18620</v>
      </c>
      <c r="AF23" s="66">
        <v>4256</v>
      </c>
      <c r="AG23" s="66">
        <v>22009</v>
      </c>
      <c r="AH23" s="72">
        <v>0</v>
      </c>
      <c r="AI23" s="72">
        <v>0</v>
      </c>
      <c r="AJ23" s="66">
        <v>124951</v>
      </c>
    </row>
    <row r="24" spans="1:36">
      <c r="A24" s="72" t="s">
        <v>36</v>
      </c>
      <c r="B24" s="72">
        <v>0</v>
      </c>
      <c r="C24" s="72">
        <v>1.9</v>
      </c>
      <c r="D24" s="72">
        <v>0</v>
      </c>
      <c r="E24" s="72">
        <v>0</v>
      </c>
      <c r="F24" s="72">
        <v>1.1000000000000001</v>
      </c>
      <c r="G24" s="72">
        <v>0</v>
      </c>
      <c r="H24" s="72">
        <v>0.7</v>
      </c>
      <c r="I24" s="72">
        <v>0.2</v>
      </c>
      <c r="J24" s="72">
        <v>1.1000000000000001</v>
      </c>
      <c r="K24" s="72">
        <v>0.6</v>
      </c>
      <c r="L24" s="72">
        <v>0.1</v>
      </c>
      <c r="M24" s="72">
        <v>0.3</v>
      </c>
      <c r="N24" s="72">
        <v>0</v>
      </c>
      <c r="O24" s="72">
        <v>1.1000000000000001</v>
      </c>
      <c r="P24" s="72">
        <v>0.4</v>
      </c>
      <c r="Q24" s="72">
        <v>0.7</v>
      </c>
      <c r="R24" s="72">
        <v>0</v>
      </c>
      <c r="S24" s="72">
        <v>4.0999999999999996</v>
      </c>
      <c r="T24" s="72">
        <v>1</v>
      </c>
      <c r="U24" s="72">
        <v>10.7</v>
      </c>
      <c r="V24" s="72">
        <v>0</v>
      </c>
      <c r="W24" s="66">
        <v>2620</v>
      </c>
      <c r="X24" s="72">
        <v>0</v>
      </c>
      <c r="Y24" s="72">
        <v>0</v>
      </c>
      <c r="Z24" s="66">
        <v>579</v>
      </c>
      <c r="AA24" s="72">
        <v>0</v>
      </c>
      <c r="AB24" s="66">
        <v>2041</v>
      </c>
      <c r="AC24" s="72">
        <v>435</v>
      </c>
      <c r="AD24" s="72">
        <v>288</v>
      </c>
      <c r="AE24" s="72">
        <v>69</v>
      </c>
      <c r="AF24" s="72">
        <v>78</v>
      </c>
      <c r="AG24" s="66">
        <v>1026</v>
      </c>
      <c r="AH24" s="72">
        <v>126</v>
      </c>
      <c r="AI24" s="72">
        <v>10</v>
      </c>
      <c r="AJ24" s="66">
        <v>4091</v>
      </c>
    </row>
    <row r="25" spans="1:36">
      <c r="A25" s="72" t="s">
        <v>35</v>
      </c>
      <c r="B25" s="72">
        <v>0</v>
      </c>
      <c r="C25" s="72">
        <v>1.4</v>
      </c>
      <c r="D25" s="72">
        <v>0</v>
      </c>
      <c r="E25" s="72">
        <v>0</v>
      </c>
      <c r="F25" s="72">
        <v>1.4</v>
      </c>
      <c r="G25" s="72">
        <v>0</v>
      </c>
      <c r="H25" s="72">
        <v>0</v>
      </c>
      <c r="I25" s="72">
        <v>0</v>
      </c>
      <c r="J25" s="72">
        <v>0.2</v>
      </c>
      <c r="K25" s="72">
        <v>0.1</v>
      </c>
      <c r="L25" s="72">
        <v>0.1</v>
      </c>
      <c r="M25" s="72">
        <v>0.1</v>
      </c>
      <c r="N25" s="72">
        <v>0</v>
      </c>
      <c r="O25" s="72">
        <v>1.2</v>
      </c>
      <c r="P25" s="72">
        <v>0.1</v>
      </c>
      <c r="Q25" s="72">
        <v>1.1000000000000001</v>
      </c>
      <c r="R25" s="72">
        <v>0.1</v>
      </c>
      <c r="S25" s="72">
        <v>2.8</v>
      </c>
      <c r="T25" s="72">
        <v>1.5</v>
      </c>
      <c r="U25" s="72">
        <v>6.3</v>
      </c>
      <c r="V25" s="72">
        <v>0</v>
      </c>
      <c r="W25" s="72">
        <v>495</v>
      </c>
      <c r="X25" s="72">
        <v>0</v>
      </c>
      <c r="Y25" s="72">
        <v>0</v>
      </c>
      <c r="Z25" s="66">
        <v>495</v>
      </c>
      <c r="AA25" s="72">
        <v>0</v>
      </c>
      <c r="AB25" s="72">
        <v>0</v>
      </c>
      <c r="AC25" s="72">
        <v>177</v>
      </c>
      <c r="AD25" s="72">
        <v>57</v>
      </c>
      <c r="AE25" s="72">
        <v>109</v>
      </c>
      <c r="AF25" s="72">
        <v>11</v>
      </c>
      <c r="AG25" s="66">
        <v>1334</v>
      </c>
      <c r="AH25" s="72">
        <v>38</v>
      </c>
      <c r="AI25" s="72">
        <v>21</v>
      </c>
      <c r="AJ25" s="66">
        <v>2027</v>
      </c>
    </row>
    <row r="26" spans="1:36">
      <c r="A26" s="72" t="s">
        <v>34</v>
      </c>
      <c r="B26" s="72">
        <v>0</v>
      </c>
      <c r="C26" s="72">
        <v>2.2999999999999998</v>
      </c>
      <c r="D26" s="72">
        <v>0</v>
      </c>
      <c r="E26" s="72">
        <v>0</v>
      </c>
      <c r="F26" s="72">
        <v>1.7</v>
      </c>
      <c r="G26" s="72">
        <v>0</v>
      </c>
      <c r="H26" s="72">
        <v>0.6</v>
      </c>
      <c r="I26" s="72">
        <v>0</v>
      </c>
      <c r="J26" s="72">
        <v>0.8</v>
      </c>
      <c r="K26" s="72">
        <v>0.1</v>
      </c>
      <c r="L26" s="72">
        <v>0</v>
      </c>
      <c r="M26" s="72">
        <v>0.3</v>
      </c>
      <c r="N26" s="72">
        <v>0.3</v>
      </c>
      <c r="O26" s="72">
        <v>2.1</v>
      </c>
      <c r="P26" s="72">
        <v>2.1</v>
      </c>
      <c r="Q26" s="72">
        <v>0</v>
      </c>
      <c r="R26" s="72">
        <v>0</v>
      </c>
      <c r="S26" s="72">
        <v>5.0999999999999996</v>
      </c>
      <c r="T26" s="72">
        <v>0</v>
      </c>
      <c r="U26" s="72">
        <v>7.4</v>
      </c>
      <c r="V26" s="72">
        <v>0</v>
      </c>
      <c r="W26" s="72">
        <v>905</v>
      </c>
      <c r="X26" s="72">
        <v>0</v>
      </c>
      <c r="Y26" s="72">
        <v>0</v>
      </c>
      <c r="Z26" s="66">
        <v>820</v>
      </c>
      <c r="AA26" s="72">
        <v>0</v>
      </c>
      <c r="AB26" s="72">
        <v>85</v>
      </c>
      <c r="AC26" s="72">
        <v>140</v>
      </c>
      <c r="AD26" s="72">
        <v>58</v>
      </c>
      <c r="AE26" s="72">
        <v>0</v>
      </c>
      <c r="AF26" s="72">
        <v>82</v>
      </c>
      <c r="AG26" s="66">
        <v>1578</v>
      </c>
      <c r="AH26" s="66">
        <v>1578</v>
      </c>
      <c r="AI26" s="72">
        <v>0</v>
      </c>
      <c r="AJ26" s="66">
        <v>2623</v>
      </c>
    </row>
    <row r="27" spans="1:36">
      <c r="A27" s="72" t="s">
        <v>32</v>
      </c>
      <c r="B27" s="72">
        <v>0</v>
      </c>
      <c r="C27" s="72">
        <v>1.3</v>
      </c>
      <c r="D27" s="72">
        <v>1.3</v>
      </c>
      <c r="E27" s="72">
        <v>0</v>
      </c>
      <c r="F27" s="72">
        <v>0</v>
      </c>
      <c r="G27" s="72">
        <v>0</v>
      </c>
      <c r="H27" s="72">
        <v>0</v>
      </c>
      <c r="I27" s="72">
        <v>0</v>
      </c>
      <c r="J27" s="72">
        <v>0</v>
      </c>
      <c r="K27" s="72">
        <v>0</v>
      </c>
      <c r="L27" s="72">
        <v>0</v>
      </c>
      <c r="M27" s="72">
        <v>0</v>
      </c>
      <c r="N27" s="72">
        <v>0</v>
      </c>
      <c r="O27" s="72">
        <v>2.8</v>
      </c>
      <c r="P27" s="72">
        <v>1.5</v>
      </c>
      <c r="Q27" s="72">
        <v>1.3</v>
      </c>
      <c r="R27" s="72">
        <v>0</v>
      </c>
      <c r="S27" s="72">
        <v>4.0999999999999996</v>
      </c>
      <c r="T27" s="72">
        <v>0</v>
      </c>
      <c r="U27" s="72">
        <v>4.4000000000000004</v>
      </c>
      <c r="V27" s="72">
        <v>0</v>
      </c>
      <c r="W27" s="72">
        <v>220</v>
      </c>
      <c r="X27" s="72">
        <v>220</v>
      </c>
      <c r="Y27" s="72">
        <v>0</v>
      </c>
      <c r="Z27" s="72">
        <v>0</v>
      </c>
      <c r="AA27" s="72">
        <v>0</v>
      </c>
      <c r="AB27" s="72">
        <v>0</v>
      </c>
      <c r="AC27" s="72">
        <v>0</v>
      </c>
      <c r="AD27" s="72">
        <v>0</v>
      </c>
      <c r="AE27" s="72">
        <v>0</v>
      </c>
      <c r="AF27" s="72">
        <v>0</v>
      </c>
      <c r="AG27" s="72">
        <v>660</v>
      </c>
      <c r="AH27" s="72">
        <v>10</v>
      </c>
      <c r="AI27" s="72">
        <v>0</v>
      </c>
      <c r="AJ27" s="72">
        <v>880</v>
      </c>
    </row>
    <row r="28" spans="1:36">
      <c r="A28" s="72" t="s">
        <v>31</v>
      </c>
      <c r="B28" s="72">
        <v>0</v>
      </c>
      <c r="C28" s="72">
        <v>3.7</v>
      </c>
      <c r="D28" s="72">
        <v>3.5</v>
      </c>
      <c r="E28" s="72">
        <v>0</v>
      </c>
      <c r="F28" s="72">
        <v>0.2</v>
      </c>
      <c r="G28" s="72">
        <v>0</v>
      </c>
      <c r="H28" s="72">
        <v>0</v>
      </c>
      <c r="I28" s="72">
        <v>0</v>
      </c>
      <c r="J28" s="72">
        <v>0.04</v>
      </c>
      <c r="K28" s="72">
        <v>0.04</v>
      </c>
      <c r="L28" s="72">
        <v>0</v>
      </c>
      <c r="M28" s="72">
        <v>0</v>
      </c>
      <c r="N28" s="72">
        <v>0</v>
      </c>
      <c r="O28" s="72">
        <v>1.1000000000000001</v>
      </c>
      <c r="P28" s="72">
        <v>0</v>
      </c>
      <c r="Q28" s="72">
        <v>1.1000000000000001</v>
      </c>
      <c r="R28" s="72">
        <v>0</v>
      </c>
      <c r="S28" s="72">
        <v>4.9000000000000004</v>
      </c>
      <c r="T28" s="72">
        <v>0</v>
      </c>
      <c r="U28" s="72">
        <v>7.9</v>
      </c>
      <c r="V28" s="72">
        <v>0</v>
      </c>
      <c r="W28" s="66">
        <v>1157</v>
      </c>
      <c r="X28" s="72">
        <v>718</v>
      </c>
      <c r="Y28" s="72">
        <v>0</v>
      </c>
      <c r="Z28" s="66">
        <v>250</v>
      </c>
      <c r="AA28" s="72">
        <v>189</v>
      </c>
      <c r="AB28" s="72">
        <v>0</v>
      </c>
      <c r="AC28" s="72">
        <v>36</v>
      </c>
      <c r="AD28" s="72">
        <v>36</v>
      </c>
      <c r="AE28" s="72">
        <v>0</v>
      </c>
      <c r="AF28" s="72">
        <v>0</v>
      </c>
      <c r="AG28" s="72">
        <v>539</v>
      </c>
      <c r="AH28" s="72">
        <v>0</v>
      </c>
      <c r="AI28" s="72">
        <v>0</v>
      </c>
      <c r="AJ28" s="66">
        <v>1732</v>
      </c>
    </row>
    <row r="29" spans="1:36">
      <c r="A29" s="72" t="s">
        <v>33</v>
      </c>
      <c r="B29" s="72">
        <v>0</v>
      </c>
      <c r="C29" s="72">
        <v>6.4</v>
      </c>
      <c r="D29" s="72">
        <v>0</v>
      </c>
      <c r="E29" s="72">
        <v>2.1</v>
      </c>
      <c r="F29" s="72">
        <v>3.8</v>
      </c>
      <c r="G29" s="72">
        <v>3.0000000000000001E-3</v>
      </c>
      <c r="H29" s="72">
        <v>0.5</v>
      </c>
      <c r="I29" s="72">
        <v>0</v>
      </c>
      <c r="J29" s="72">
        <v>1.5</v>
      </c>
      <c r="K29" s="72">
        <v>1.4</v>
      </c>
      <c r="L29" s="72">
        <v>0</v>
      </c>
      <c r="M29" s="72">
        <v>0.1</v>
      </c>
      <c r="N29" s="72">
        <v>0.04</v>
      </c>
      <c r="O29" s="72">
        <v>0.01</v>
      </c>
      <c r="P29" s="72">
        <v>2E-3</v>
      </c>
      <c r="Q29" s="72">
        <v>8.9999999999999993E-3</v>
      </c>
      <c r="R29" s="72">
        <v>0</v>
      </c>
      <c r="S29" s="72">
        <v>8</v>
      </c>
      <c r="T29" s="72">
        <v>0</v>
      </c>
      <c r="U29" s="72">
        <v>9.3000000000000007</v>
      </c>
      <c r="V29" s="72">
        <v>0</v>
      </c>
      <c r="W29" s="66">
        <v>5904</v>
      </c>
      <c r="X29" s="72">
        <v>0</v>
      </c>
      <c r="Y29" s="66">
        <v>3836</v>
      </c>
      <c r="Z29" s="66">
        <v>2064</v>
      </c>
      <c r="AA29" s="72">
        <v>4</v>
      </c>
      <c r="AB29" s="72">
        <v>0</v>
      </c>
      <c r="AC29" s="66">
        <v>1550</v>
      </c>
      <c r="AD29" s="66">
        <v>1447</v>
      </c>
      <c r="AE29" s="72">
        <v>0</v>
      </c>
      <c r="AF29" s="72">
        <v>43</v>
      </c>
      <c r="AG29" s="72">
        <v>12</v>
      </c>
      <c r="AH29" s="72">
        <v>12</v>
      </c>
      <c r="AI29" s="72">
        <v>0</v>
      </c>
      <c r="AJ29" s="66">
        <v>7466</v>
      </c>
    </row>
    <row r="30" spans="1:36">
      <c r="A30" s="72" t="s">
        <v>29</v>
      </c>
      <c r="B30" s="72">
        <v>4.0999999999999996</v>
      </c>
      <c r="C30" s="72">
        <v>80.400000000000006</v>
      </c>
      <c r="D30" s="72">
        <v>0</v>
      </c>
      <c r="E30" s="72">
        <v>0</v>
      </c>
      <c r="F30" s="72">
        <v>0</v>
      </c>
      <c r="G30" s="72">
        <v>0</v>
      </c>
      <c r="H30" s="72">
        <v>0</v>
      </c>
      <c r="I30" s="72">
        <v>80.400000000000006</v>
      </c>
      <c r="J30" s="72">
        <v>11.6</v>
      </c>
      <c r="K30" s="72">
        <v>5.8</v>
      </c>
      <c r="L30" s="72">
        <v>0.1</v>
      </c>
      <c r="M30" s="72">
        <v>5.8</v>
      </c>
      <c r="N30" s="72">
        <v>0</v>
      </c>
      <c r="O30" s="72">
        <v>0.1</v>
      </c>
      <c r="P30" s="72">
        <v>0.1</v>
      </c>
      <c r="Q30" s="72">
        <v>0</v>
      </c>
      <c r="R30" s="72">
        <v>0</v>
      </c>
      <c r="S30" s="72">
        <v>96.2</v>
      </c>
      <c r="T30" s="72">
        <v>0</v>
      </c>
      <c r="U30" s="72">
        <v>110.9</v>
      </c>
      <c r="V30" s="72">
        <v>492</v>
      </c>
      <c r="W30" s="66">
        <v>27729</v>
      </c>
      <c r="X30" s="72">
        <v>0</v>
      </c>
      <c r="Y30" s="66">
        <v>7270</v>
      </c>
      <c r="Z30" s="66">
        <v>19590</v>
      </c>
      <c r="AA30" s="72">
        <v>0</v>
      </c>
      <c r="AB30" s="72">
        <v>869</v>
      </c>
      <c r="AC30" s="66">
        <v>4274</v>
      </c>
      <c r="AD30" s="66">
        <v>2874</v>
      </c>
      <c r="AE30" s="66">
        <v>1000</v>
      </c>
      <c r="AF30" s="72">
        <v>400</v>
      </c>
      <c r="AG30" s="72">
        <v>38</v>
      </c>
      <c r="AH30" s="72">
        <v>38</v>
      </c>
      <c r="AI30" s="72">
        <v>680</v>
      </c>
      <c r="AJ30" s="66">
        <v>33213</v>
      </c>
    </row>
    <row r="31" spans="1:36">
      <c r="A31" s="72" t="s">
        <v>28</v>
      </c>
      <c r="B31" s="72">
        <v>0</v>
      </c>
      <c r="C31" s="72">
        <v>3.5</v>
      </c>
      <c r="D31" s="72">
        <v>0</v>
      </c>
      <c r="E31" s="72">
        <v>0</v>
      </c>
      <c r="F31" s="72">
        <v>3.5</v>
      </c>
      <c r="G31" s="72">
        <v>0</v>
      </c>
      <c r="H31" s="72">
        <v>0</v>
      </c>
      <c r="I31" s="72">
        <v>0</v>
      </c>
      <c r="J31" s="72">
        <v>2.2999999999999998</v>
      </c>
      <c r="K31" s="72">
        <v>2.2999999999999998</v>
      </c>
      <c r="L31" s="72">
        <v>0</v>
      </c>
      <c r="M31" s="72">
        <v>0</v>
      </c>
      <c r="N31" s="72">
        <v>0</v>
      </c>
      <c r="O31" s="72">
        <v>136.6</v>
      </c>
      <c r="P31" s="72">
        <v>136.6</v>
      </c>
      <c r="Q31" s="72">
        <v>0</v>
      </c>
      <c r="R31" s="72">
        <v>0</v>
      </c>
      <c r="S31" s="72">
        <v>142.4</v>
      </c>
      <c r="T31" s="72">
        <v>1.6</v>
      </c>
      <c r="U31" s="72">
        <v>125.2</v>
      </c>
      <c r="V31" s="72">
        <v>0</v>
      </c>
      <c r="W31" s="66">
        <v>1090</v>
      </c>
      <c r="X31" s="72">
        <v>0</v>
      </c>
      <c r="Y31" s="72">
        <v>0</v>
      </c>
      <c r="Z31" s="66">
        <v>1090</v>
      </c>
      <c r="AA31" s="72">
        <v>0</v>
      </c>
      <c r="AB31" s="72">
        <v>0</v>
      </c>
      <c r="AC31" s="72">
        <v>757</v>
      </c>
      <c r="AD31" s="72">
        <v>814</v>
      </c>
      <c r="AE31" s="72">
        <v>0</v>
      </c>
      <c r="AF31" s="72">
        <v>0</v>
      </c>
      <c r="AG31" s="66">
        <v>31062</v>
      </c>
      <c r="AH31" s="66">
        <v>31062</v>
      </c>
      <c r="AI31" s="72">
        <v>0</v>
      </c>
      <c r="AJ31" s="66">
        <v>32909</v>
      </c>
    </row>
    <row r="32" spans="1:36">
      <c r="A32" s="72" t="s">
        <v>30</v>
      </c>
      <c r="B32" s="72">
        <v>0</v>
      </c>
      <c r="C32" s="72">
        <v>128.6</v>
      </c>
      <c r="D32" s="72">
        <v>49.6</v>
      </c>
      <c r="E32" s="72">
        <v>67.2</v>
      </c>
      <c r="F32" s="72">
        <v>3.2</v>
      </c>
      <c r="G32" s="72">
        <v>0</v>
      </c>
      <c r="H32" s="72">
        <v>0</v>
      </c>
      <c r="I32" s="72">
        <v>8.6</v>
      </c>
      <c r="J32" s="72">
        <v>14.3</v>
      </c>
      <c r="K32" s="72">
        <v>7.3</v>
      </c>
      <c r="L32" s="72">
        <v>2E-3</v>
      </c>
      <c r="M32" s="72">
        <v>7</v>
      </c>
      <c r="N32" s="72">
        <v>0</v>
      </c>
      <c r="O32" s="72">
        <v>2.7</v>
      </c>
      <c r="P32" s="72">
        <v>2.2000000000000002</v>
      </c>
      <c r="Q32" s="72">
        <v>0.6</v>
      </c>
      <c r="R32" s="72">
        <v>0</v>
      </c>
      <c r="S32" s="72">
        <v>145.6</v>
      </c>
      <c r="T32" s="72">
        <v>0.8</v>
      </c>
      <c r="U32" s="72">
        <v>146.9</v>
      </c>
      <c r="V32" s="72">
        <v>0</v>
      </c>
      <c r="W32" s="66">
        <v>29098</v>
      </c>
      <c r="X32" s="66">
        <v>8519</v>
      </c>
      <c r="Y32" s="66">
        <v>17309</v>
      </c>
      <c r="Z32" s="66">
        <v>944</v>
      </c>
      <c r="AA32" s="72">
        <v>0</v>
      </c>
      <c r="AB32" s="72">
        <v>0</v>
      </c>
      <c r="AC32" s="66">
        <v>4548</v>
      </c>
      <c r="AD32" s="66">
        <v>3753</v>
      </c>
      <c r="AE32" s="72">
        <v>23</v>
      </c>
      <c r="AF32" s="72">
        <v>772</v>
      </c>
      <c r="AG32" s="66">
        <v>2354</v>
      </c>
      <c r="AH32" s="72">
        <v>941</v>
      </c>
      <c r="AI32" s="72">
        <v>0</v>
      </c>
      <c r="AJ32" s="66">
        <v>36000</v>
      </c>
    </row>
    <row r="33" spans="1:36">
      <c r="A33" s="72" t="s">
        <v>27</v>
      </c>
      <c r="B33" s="72">
        <v>0</v>
      </c>
      <c r="C33" s="72">
        <v>17.7</v>
      </c>
      <c r="D33" s="72">
        <v>0</v>
      </c>
      <c r="E33" s="72">
        <v>11.1</v>
      </c>
      <c r="F33" s="72">
        <v>6.3</v>
      </c>
      <c r="G33" s="72">
        <v>0.1</v>
      </c>
      <c r="H33" s="72">
        <v>0</v>
      </c>
      <c r="I33" s="72">
        <v>0.2</v>
      </c>
      <c r="J33" s="72">
        <v>15.1</v>
      </c>
      <c r="K33" s="72">
        <v>11.8</v>
      </c>
      <c r="L33" s="72">
        <v>0.6</v>
      </c>
      <c r="M33" s="72">
        <v>2.7</v>
      </c>
      <c r="N33" s="72">
        <v>0</v>
      </c>
      <c r="O33" s="72">
        <v>16.2</v>
      </c>
      <c r="P33" s="72">
        <v>15.3</v>
      </c>
      <c r="Q33" s="72">
        <v>0.9</v>
      </c>
      <c r="R33" s="72">
        <v>0</v>
      </c>
      <c r="S33" s="72">
        <v>49</v>
      </c>
      <c r="T33" s="72">
        <v>1.1000000000000001</v>
      </c>
      <c r="U33" s="72">
        <v>48.8</v>
      </c>
      <c r="V33" s="72">
        <v>0</v>
      </c>
      <c r="W33" s="66">
        <v>7025</v>
      </c>
      <c r="X33" s="72">
        <v>0</v>
      </c>
      <c r="Y33" s="66">
        <v>1756</v>
      </c>
      <c r="Z33" s="66">
        <v>4717</v>
      </c>
      <c r="AA33" s="72">
        <v>120</v>
      </c>
      <c r="AB33" s="72">
        <v>0</v>
      </c>
      <c r="AC33" s="66">
        <v>5185</v>
      </c>
      <c r="AD33" s="66">
        <v>4540</v>
      </c>
      <c r="AE33" s="72">
        <v>396</v>
      </c>
      <c r="AF33" s="72">
        <v>187</v>
      </c>
      <c r="AG33" s="66">
        <v>5684</v>
      </c>
      <c r="AH33" s="66">
        <v>5684</v>
      </c>
      <c r="AI33" s="72">
        <v>0</v>
      </c>
      <c r="AJ33" s="66">
        <v>17894</v>
      </c>
    </row>
    <row r="34" spans="1:36">
      <c r="A34" s="72" t="s">
        <v>26</v>
      </c>
      <c r="B34" s="72">
        <v>10.7</v>
      </c>
      <c r="C34" s="72">
        <v>23</v>
      </c>
      <c r="D34" s="72">
        <v>13.3</v>
      </c>
      <c r="E34" s="72">
        <v>2.5</v>
      </c>
      <c r="F34" s="72">
        <v>2.7</v>
      </c>
      <c r="G34" s="72">
        <v>0</v>
      </c>
      <c r="H34" s="72">
        <v>4.5</v>
      </c>
      <c r="I34" s="72">
        <v>0</v>
      </c>
      <c r="J34" s="72">
        <v>8.3000000000000007</v>
      </c>
      <c r="K34" s="72">
        <v>6.1</v>
      </c>
      <c r="L34" s="72">
        <v>1.6</v>
      </c>
      <c r="M34" s="72">
        <v>0.5</v>
      </c>
      <c r="N34" s="72">
        <v>0</v>
      </c>
      <c r="O34" s="72">
        <v>18.600000000000001</v>
      </c>
      <c r="P34" s="72">
        <v>18.600000000000001</v>
      </c>
      <c r="Q34" s="72">
        <v>0</v>
      </c>
      <c r="R34" s="72">
        <v>0</v>
      </c>
      <c r="S34" s="72">
        <v>60.7</v>
      </c>
      <c r="T34" s="72">
        <v>0.3</v>
      </c>
      <c r="U34" s="72">
        <v>53.3</v>
      </c>
      <c r="V34" s="66">
        <v>1300</v>
      </c>
      <c r="W34" s="66">
        <v>9355</v>
      </c>
      <c r="X34" s="66">
        <v>4094</v>
      </c>
      <c r="Y34" s="66">
        <v>1148</v>
      </c>
      <c r="Z34" s="66">
        <v>2390</v>
      </c>
      <c r="AA34" s="72">
        <v>0</v>
      </c>
      <c r="AB34" s="66">
        <v>1723</v>
      </c>
      <c r="AC34" s="66">
        <v>4150</v>
      </c>
      <c r="AD34" s="66">
        <v>2894</v>
      </c>
      <c r="AE34" s="66">
        <v>1162</v>
      </c>
      <c r="AF34" s="72">
        <v>94</v>
      </c>
      <c r="AG34" s="66">
        <v>6332</v>
      </c>
      <c r="AH34" s="66">
        <v>6332</v>
      </c>
      <c r="AI34" s="72">
        <v>0.05</v>
      </c>
      <c r="AJ34" s="66">
        <v>21137</v>
      </c>
    </row>
    <row r="35" spans="1:36">
      <c r="A35" s="72" t="s">
        <v>25</v>
      </c>
      <c r="B35" s="72">
        <v>0</v>
      </c>
      <c r="C35" s="72">
        <v>25.4</v>
      </c>
      <c r="D35" s="72">
        <v>25.3</v>
      </c>
      <c r="E35" s="72">
        <v>0</v>
      </c>
      <c r="F35" s="72">
        <v>0.1</v>
      </c>
      <c r="G35" s="72">
        <v>0</v>
      </c>
      <c r="H35" s="72">
        <v>0</v>
      </c>
      <c r="I35" s="72">
        <v>0</v>
      </c>
      <c r="J35" s="72">
        <v>0</v>
      </c>
      <c r="K35" s="72">
        <v>0</v>
      </c>
      <c r="L35" s="72">
        <v>0</v>
      </c>
      <c r="M35" s="72">
        <v>0</v>
      </c>
      <c r="N35" s="72">
        <v>0</v>
      </c>
      <c r="O35" s="72">
        <v>11.5</v>
      </c>
      <c r="P35" s="72">
        <v>10.9</v>
      </c>
      <c r="Q35" s="72">
        <v>0.6</v>
      </c>
      <c r="R35" s="72">
        <v>0</v>
      </c>
      <c r="S35" s="72">
        <v>36.799999999999997</v>
      </c>
      <c r="T35" s="72">
        <v>0.9</v>
      </c>
      <c r="U35" s="72">
        <v>38.200000000000003</v>
      </c>
      <c r="V35" s="72">
        <v>0</v>
      </c>
      <c r="W35" s="66">
        <v>5574</v>
      </c>
      <c r="X35" s="66">
        <v>5263</v>
      </c>
      <c r="Y35" s="72">
        <v>0</v>
      </c>
      <c r="Z35" s="72">
        <v>0</v>
      </c>
      <c r="AA35" s="72">
        <v>311</v>
      </c>
      <c r="AB35" s="72">
        <v>0</v>
      </c>
      <c r="AC35" s="72">
        <v>0</v>
      </c>
      <c r="AD35" s="72">
        <v>0</v>
      </c>
      <c r="AE35" s="72">
        <v>0</v>
      </c>
      <c r="AF35" s="72">
        <v>0</v>
      </c>
      <c r="AG35" s="66">
        <v>2990</v>
      </c>
      <c r="AH35" s="66">
        <v>2370</v>
      </c>
      <c r="AI35" s="72">
        <v>0</v>
      </c>
      <c r="AJ35" s="66">
        <v>8564</v>
      </c>
    </row>
    <row r="36" spans="1:36">
      <c r="A36" s="72" t="s">
        <v>24</v>
      </c>
      <c r="B36" s="72">
        <v>62.2</v>
      </c>
      <c r="C36" s="72">
        <v>3.5</v>
      </c>
      <c r="D36" s="72">
        <v>0</v>
      </c>
      <c r="E36" s="72">
        <v>0.5</v>
      </c>
      <c r="F36" s="72">
        <v>0.9</v>
      </c>
      <c r="G36" s="72">
        <v>0.1</v>
      </c>
      <c r="H36" s="72">
        <v>2</v>
      </c>
      <c r="I36" s="72">
        <v>0</v>
      </c>
      <c r="J36" s="72">
        <v>21.3</v>
      </c>
      <c r="K36" s="72">
        <v>11.5</v>
      </c>
      <c r="L36" s="72">
        <v>0</v>
      </c>
      <c r="M36" s="72">
        <v>9.8000000000000007</v>
      </c>
      <c r="N36" s="72">
        <v>0</v>
      </c>
      <c r="O36" s="72">
        <v>64.2</v>
      </c>
      <c r="P36" s="72">
        <v>64.2</v>
      </c>
      <c r="Q36" s="72">
        <v>0</v>
      </c>
      <c r="R36" s="72">
        <v>0</v>
      </c>
      <c r="S36" s="72">
        <v>151.19999999999999</v>
      </c>
      <c r="T36" s="72">
        <v>0</v>
      </c>
      <c r="U36" s="72">
        <v>135.6</v>
      </c>
      <c r="V36" s="66">
        <v>9528</v>
      </c>
      <c r="W36" s="66">
        <v>5285</v>
      </c>
      <c r="X36" s="72">
        <v>0</v>
      </c>
      <c r="Y36" s="72">
        <v>225</v>
      </c>
      <c r="Z36" s="72">
        <v>879</v>
      </c>
      <c r="AA36" s="66">
        <v>3622</v>
      </c>
      <c r="AB36" s="72">
        <v>559</v>
      </c>
      <c r="AC36" s="66">
        <v>8581</v>
      </c>
      <c r="AD36" s="66">
        <v>5420</v>
      </c>
      <c r="AE36" s="72">
        <v>79</v>
      </c>
      <c r="AF36" s="66">
        <v>3082</v>
      </c>
      <c r="AG36" s="66">
        <v>16155</v>
      </c>
      <c r="AH36" s="66">
        <v>16155</v>
      </c>
      <c r="AI36" s="72">
        <v>0</v>
      </c>
      <c r="AJ36" s="66">
        <v>39549</v>
      </c>
    </row>
    <row r="37" spans="1:36">
      <c r="A37" s="72" t="s">
        <v>23</v>
      </c>
      <c r="B37" s="72">
        <v>6.1</v>
      </c>
      <c r="C37" s="72">
        <v>3.3</v>
      </c>
      <c r="D37" s="72">
        <v>2.8</v>
      </c>
      <c r="E37" s="72">
        <v>0.5</v>
      </c>
      <c r="F37" s="72">
        <v>0.01</v>
      </c>
      <c r="G37" s="72">
        <v>0</v>
      </c>
      <c r="H37" s="72">
        <v>0</v>
      </c>
      <c r="I37" s="72">
        <v>0.1</v>
      </c>
      <c r="J37" s="72">
        <v>0.5</v>
      </c>
      <c r="K37" s="72">
        <v>2E-3</v>
      </c>
      <c r="L37" s="72">
        <v>0.2</v>
      </c>
      <c r="M37" s="72">
        <v>0.1</v>
      </c>
      <c r="N37" s="72">
        <v>0.1</v>
      </c>
      <c r="O37" s="72">
        <v>6.3</v>
      </c>
      <c r="P37" s="72">
        <v>6</v>
      </c>
      <c r="Q37" s="72">
        <v>0.3</v>
      </c>
      <c r="R37" s="72">
        <v>0.1</v>
      </c>
      <c r="S37" s="72">
        <v>16.3</v>
      </c>
      <c r="T37" s="72">
        <v>0.4</v>
      </c>
      <c r="U37" s="72">
        <v>13.2</v>
      </c>
      <c r="V37" s="72">
        <v>696</v>
      </c>
      <c r="W37" s="66">
        <v>1214</v>
      </c>
      <c r="X37" s="72">
        <v>553</v>
      </c>
      <c r="Y37" s="72">
        <v>222</v>
      </c>
      <c r="Z37" s="72">
        <v>84</v>
      </c>
      <c r="AA37" s="72">
        <v>0</v>
      </c>
      <c r="AB37" s="72">
        <v>355</v>
      </c>
      <c r="AC37" s="72">
        <v>302</v>
      </c>
      <c r="AD37" s="72">
        <v>2</v>
      </c>
      <c r="AE37" s="72">
        <v>260</v>
      </c>
      <c r="AF37" s="72">
        <v>40</v>
      </c>
      <c r="AG37" s="66">
        <v>1245</v>
      </c>
      <c r="AH37" s="66">
        <v>1065</v>
      </c>
      <c r="AI37" s="72">
        <v>0</v>
      </c>
      <c r="AJ37" s="66">
        <v>3456</v>
      </c>
    </row>
    <row r="38" spans="1:36">
      <c r="A38" s="72" t="s">
        <v>22</v>
      </c>
      <c r="B38" s="72">
        <v>14.5</v>
      </c>
      <c r="C38" s="72">
        <v>4.5999999999999996</v>
      </c>
      <c r="D38" s="72">
        <v>1.7</v>
      </c>
      <c r="E38" s="72">
        <v>1</v>
      </c>
      <c r="F38" s="72">
        <v>1.7</v>
      </c>
      <c r="G38" s="72">
        <v>0.2</v>
      </c>
      <c r="H38" s="72">
        <v>0</v>
      </c>
      <c r="I38" s="72">
        <v>0</v>
      </c>
      <c r="J38" s="72">
        <v>1.7</v>
      </c>
      <c r="K38" s="72">
        <v>0.01</v>
      </c>
      <c r="L38" s="72">
        <v>0.5</v>
      </c>
      <c r="M38" s="72">
        <v>0.9</v>
      </c>
      <c r="N38" s="72">
        <v>0.3</v>
      </c>
      <c r="O38" s="72">
        <v>4.5</v>
      </c>
      <c r="P38" s="72">
        <v>4.3</v>
      </c>
      <c r="Q38" s="72">
        <v>0.2</v>
      </c>
      <c r="R38" s="72">
        <v>0.1</v>
      </c>
      <c r="S38" s="72">
        <v>25.4</v>
      </c>
      <c r="T38" s="72">
        <v>0.3</v>
      </c>
      <c r="U38" s="72">
        <v>26.1</v>
      </c>
      <c r="V38" s="66">
        <v>1940</v>
      </c>
      <c r="W38" s="66">
        <v>2692</v>
      </c>
      <c r="X38" s="72">
        <v>568</v>
      </c>
      <c r="Y38" s="72">
        <v>440</v>
      </c>
      <c r="Z38" s="66">
        <v>1076</v>
      </c>
      <c r="AA38" s="72">
        <v>195</v>
      </c>
      <c r="AB38" s="72">
        <v>413</v>
      </c>
      <c r="AC38" s="72">
        <v>908</v>
      </c>
      <c r="AD38" s="72">
        <v>3</v>
      </c>
      <c r="AE38" s="72">
        <v>531</v>
      </c>
      <c r="AF38" s="72">
        <v>254</v>
      </c>
      <c r="AG38" s="66">
        <v>2536</v>
      </c>
      <c r="AH38" s="66">
        <v>1619</v>
      </c>
      <c r="AI38" s="72">
        <v>0</v>
      </c>
      <c r="AJ38" s="66">
        <v>8076</v>
      </c>
    </row>
    <row r="39" spans="1:36">
      <c r="A39" s="72" t="s">
        <v>225</v>
      </c>
      <c r="B39" s="72">
        <v>859</v>
      </c>
      <c r="C39" s="74">
        <v>1321.6</v>
      </c>
      <c r="D39" s="72">
        <v>338.4</v>
      </c>
      <c r="E39" s="72">
        <v>413.9</v>
      </c>
      <c r="F39" s="72">
        <v>365.5</v>
      </c>
      <c r="G39" s="72">
        <v>38.200000000000003</v>
      </c>
      <c r="H39" s="72">
        <v>37.799999999999997</v>
      </c>
      <c r="I39" s="72">
        <v>106.5</v>
      </c>
      <c r="J39" s="72">
        <v>467.9</v>
      </c>
      <c r="K39" s="72">
        <v>240</v>
      </c>
      <c r="L39" s="72">
        <v>90.9</v>
      </c>
      <c r="M39" s="72">
        <v>102.7</v>
      </c>
      <c r="N39" s="72">
        <v>19.899999999999999</v>
      </c>
      <c r="O39" s="72">
        <v>604</v>
      </c>
      <c r="P39" s="72">
        <v>523.29999999999995</v>
      </c>
      <c r="Q39" s="72">
        <v>79.7</v>
      </c>
      <c r="R39" s="72">
        <v>9.6999999999999993</v>
      </c>
      <c r="S39" s="74">
        <v>3310.4</v>
      </c>
      <c r="T39" s="72">
        <v>47.6</v>
      </c>
      <c r="U39" s="74">
        <v>3210.5</v>
      </c>
      <c r="V39" s="66">
        <v>126685</v>
      </c>
      <c r="W39" s="66">
        <v>463439</v>
      </c>
      <c r="X39" s="66">
        <v>53526</v>
      </c>
      <c r="Y39" s="66">
        <v>114730</v>
      </c>
      <c r="Z39" s="66">
        <v>206148</v>
      </c>
      <c r="AA39" s="66">
        <v>45950</v>
      </c>
      <c r="AB39" s="66">
        <v>37403</v>
      </c>
      <c r="AC39" s="66">
        <v>229116</v>
      </c>
      <c r="AD39" s="66">
        <v>120576</v>
      </c>
      <c r="AE39" s="66">
        <v>82349</v>
      </c>
      <c r="AF39" s="66">
        <v>24091</v>
      </c>
      <c r="AG39" s="66">
        <v>202208</v>
      </c>
      <c r="AH39" s="66">
        <v>151802</v>
      </c>
      <c r="AI39" s="66">
        <v>2073</v>
      </c>
      <c r="AJ39" s="66">
        <v>1023521</v>
      </c>
    </row>
    <row r="40" spans="1:36">
      <c r="A40" s="115" t="s">
        <v>61</v>
      </c>
      <c r="B40">
        <f>B29+B17</f>
        <v>59.9</v>
      </c>
      <c r="C40" s="115">
        <f t="shared" ref="C40:AJ40" si="0">C29+C17</f>
        <v>218.8</v>
      </c>
      <c r="D40" s="115">
        <f t="shared" si="0"/>
        <v>0</v>
      </c>
      <c r="E40" s="115">
        <f t="shared" si="0"/>
        <v>105.89999999999999</v>
      </c>
      <c r="F40" s="115">
        <f t="shared" si="0"/>
        <v>91.1</v>
      </c>
      <c r="G40" s="115">
        <f t="shared" si="0"/>
        <v>1.3000000000000001E-2</v>
      </c>
      <c r="H40" s="115">
        <f t="shared" si="0"/>
        <v>0.5</v>
      </c>
      <c r="I40" s="115">
        <f t="shared" si="0"/>
        <v>0</v>
      </c>
      <c r="J40" s="115">
        <f t="shared" si="0"/>
        <v>36.799999999999997</v>
      </c>
      <c r="K40" s="115">
        <f t="shared" si="0"/>
        <v>22.599999999999998</v>
      </c>
      <c r="L40" s="115">
        <f t="shared" si="0"/>
        <v>0</v>
      </c>
      <c r="M40" s="115">
        <f t="shared" si="0"/>
        <v>0.1</v>
      </c>
      <c r="N40" s="115">
        <f t="shared" si="0"/>
        <v>0.04</v>
      </c>
      <c r="O40" s="115">
        <f t="shared" si="0"/>
        <v>7.81</v>
      </c>
      <c r="P40" s="115">
        <f t="shared" si="0"/>
        <v>3.8019999999999996</v>
      </c>
      <c r="Q40" s="115">
        <f t="shared" si="0"/>
        <v>2.9089999999999998</v>
      </c>
      <c r="R40" s="115">
        <f t="shared" si="0"/>
        <v>0</v>
      </c>
      <c r="S40" s="115">
        <f t="shared" si="0"/>
        <v>371.6</v>
      </c>
      <c r="T40" s="115">
        <f t="shared" si="0"/>
        <v>3.9</v>
      </c>
      <c r="U40" s="115">
        <f t="shared" si="0"/>
        <v>339.90000000000003</v>
      </c>
      <c r="V40" s="115">
        <f t="shared" si="0"/>
        <v>9749</v>
      </c>
      <c r="W40" s="115">
        <f t="shared" si="0"/>
        <v>59191</v>
      </c>
      <c r="X40" s="115">
        <f t="shared" si="0"/>
        <v>0</v>
      </c>
      <c r="Y40" s="115">
        <f t="shared" si="0"/>
        <v>24360</v>
      </c>
      <c r="Z40" s="115">
        <f t="shared" si="0"/>
        <v>32549</v>
      </c>
      <c r="AA40" s="115">
        <f t="shared" si="0"/>
        <v>2282</v>
      </c>
      <c r="AB40" s="115">
        <f t="shared" si="0"/>
        <v>0</v>
      </c>
      <c r="AC40" s="115">
        <f t="shared" si="0"/>
        <v>9476</v>
      </c>
      <c r="AD40" s="115">
        <f t="shared" si="0"/>
        <v>7975</v>
      </c>
      <c r="AE40" s="115">
        <f t="shared" si="0"/>
        <v>0</v>
      </c>
      <c r="AF40" s="115">
        <f t="shared" si="0"/>
        <v>1441</v>
      </c>
      <c r="AG40" s="115">
        <f t="shared" si="0"/>
        <v>3981</v>
      </c>
      <c r="AH40" s="115">
        <f t="shared" si="0"/>
        <v>1082</v>
      </c>
      <c r="AI40" s="115">
        <f t="shared" si="0"/>
        <v>0</v>
      </c>
      <c r="AJ40" s="115">
        <f t="shared" si="0"/>
        <v>82397</v>
      </c>
    </row>
    <row r="41" spans="1:36">
      <c r="A41" t="s">
        <v>300</v>
      </c>
      <c r="B41">
        <f>SUM(B40,B30:B38,B23:B28,B18:B21,B10:B16,B4:B8)</f>
        <v>859.1</v>
      </c>
      <c r="C41" s="115">
        <f t="shared" ref="C41:AJ41" si="1">SUM(C40,C30:C38,C23:C28,C18:C21,C10:C16,C4:C8)</f>
        <v>1317.6</v>
      </c>
      <c r="D41" s="115">
        <f t="shared" si="1"/>
        <v>338.40000000000003</v>
      </c>
      <c r="E41" s="115">
        <f t="shared" si="1"/>
        <v>413.9</v>
      </c>
      <c r="F41" s="115">
        <f t="shared" si="1"/>
        <v>365.71</v>
      </c>
      <c r="G41" s="115">
        <f t="shared" si="1"/>
        <v>34.014000000000003</v>
      </c>
      <c r="H41" s="115">
        <f t="shared" si="1"/>
        <v>37.900000000000006</v>
      </c>
      <c r="I41" s="115">
        <f t="shared" si="1"/>
        <v>106.59999999999998</v>
      </c>
      <c r="J41" s="115">
        <f t="shared" si="1"/>
        <v>463.24000000000007</v>
      </c>
      <c r="K41" s="115">
        <f t="shared" si="1"/>
        <v>240.05199999999999</v>
      </c>
      <c r="L41" s="115">
        <f t="shared" si="1"/>
        <v>91.011999999999986</v>
      </c>
      <c r="M41" s="115">
        <f t="shared" si="1"/>
        <v>102.69999999999999</v>
      </c>
      <c r="N41" s="115">
        <f t="shared" si="1"/>
        <v>14.940999999999999</v>
      </c>
      <c r="O41" s="115">
        <f t="shared" si="1"/>
        <v>591.2600000000001</v>
      </c>
      <c r="P41" s="115">
        <f t="shared" si="1"/>
        <v>510.55199999999991</v>
      </c>
      <c r="Q41" s="115">
        <f t="shared" si="1"/>
        <v>79.709000000000003</v>
      </c>
      <c r="R41" s="115">
        <f t="shared" si="1"/>
        <v>9.6000000000000014</v>
      </c>
      <c r="S41" s="115">
        <f t="shared" si="1"/>
        <v>3288.6999999999989</v>
      </c>
      <c r="T41" s="115">
        <f t="shared" si="1"/>
        <v>47.9</v>
      </c>
      <c r="U41" s="115">
        <f t="shared" si="1"/>
        <v>3188.6000000000004</v>
      </c>
      <c r="V41" s="115">
        <f t="shared" si="1"/>
        <v>126685</v>
      </c>
      <c r="W41" s="115">
        <f t="shared" si="1"/>
        <v>461898</v>
      </c>
      <c r="X41" s="115">
        <f t="shared" si="1"/>
        <v>53526</v>
      </c>
      <c r="Y41" s="115">
        <f t="shared" si="1"/>
        <v>114730</v>
      </c>
      <c r="Z41" s="115">
        <f t="shared" si="1"/>
        <v>206148</v>
      </c>
      <c r="AA41" s="115">
        <f t="shared" si="1"/>
        <v>44410</v>
      </c>
      <c r="AB41" s="115">
        <f t="shared" si="1"/>
        <v>37403</v>
      </c>
      <c r="AC41" s="115">
        <f t="shared" si="1"/>
        <v>228308</v>
      </c>
      <c r="AD41" s="115">
        <f t="shared" si="1"/>
        <v>120429</v>
      </c>
      <c r="AE41" s="115">
        <f t="shared" si="1"/>
        <v>82349</v>
      </c>
      <c r="AF41" s="115">
        <f t="shared" si="1"/>
        <v>24091</v>
      </c>
      <c r="AG41" s="115">
        <f t="shared" si="1"/>
        <v>200348</v>
      </c>
      <c r="AH41" s="115">
        <f t="shared" si="1"/>
        <v>149942</v>
      </c>
      <c r="AI41" s="115">
        <f t="shared" si="1"/>
        <v>2073.0500000000002</v>
      </c>
      <c r="AJ41" s="115">
        <f t="shared" si="1"/>
        <v>1019311</v>
      </c>
    </row>
  </sheetData>
  <hyperlinks>
    <hyperlink ref="O1" location="ReadMe!A1" display="go back to ReadMe"/>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0"/>
  <sheetViews>
    <sheetView workbookViewId="0">
      <selection activeCell="I30" sqref="I30"/>
    </sheetView>
  </sheetViews>
  <sheetFormatPr baseColWidth="10" defaultColWidth="9.140625" defaultRowHeight="15"/>
  <cols>
    <col min="1" max="1" width="2.7109375" customWidth="1"/>
    <col min="2" max="2" width="9.7109375" style="1" bestFit="1" customWidth="1"/>
    <col min="4" max="5" width="9.140625" style="109"/>
    <col min="8" max="8" width="9.140625" customWidth="1"/>
    <col min="11" max="11" width="9.140625" customWidth="1"/>
  </cols>
  <sheetData>
    <row r="1" spans="1:18" ht="19.5" thickBot="1">
      <c r="A1" s="120" t="s">
        <v>302</v>
      </c>
      <c r="G1" s="118" t="s">
        <v>85</v>
      </c>
      <c r="R1" s="142" t="s">
        <v>370</v>
      </c>
    </row>
    <row r="2" spans="1:18" s="2" customFormat="1" ht="15.75" customHeight="1" thickBot="1">
      <c r="B2" s="30" t="s">
        <v>59</v>
      </c>
      <c r="C2" s="205">
        <v>2050</v>
      </c>
      <c r="D2" s="206"/>
      <c r="E2" s="206"/>
      <c r="F2" s="206"/>
      <c r="G2" s="206"/>
      <c r="H2" s="206"/>
      <c r="I2" s="206"/>
      <c r="J2" s="206"/>
      <c r="K2" s="206"/>
      <c r="L2" s="206"/>
      <c r="M2" s="206"/>
      <c r="N2" s="206"/>
      <c r="O2" s="206"/>
      <c r="P2" s="207"/>
    </row>
    <row r="3" spans="1:18" s="2" customFormat="1" ht="15.75" customHeight="1" thickBot="1">
      <c r="B3" s="58" t="s">
        <v>60</v>
      </c>
      <c r="C3" s="205" t="s">
        <v>8</v>
      </c>
      <c r="D3" s="206"/>
      <c r="E3" s="206"/>
      <c r="F3" s="206"/>
      <c r="G3" s="206"/>
      <c r="H3" s="206"/>
      <c r="I3" s="206"/>
      <c r="J3" s="206"/>
      <c r="K3" s="206"/>
      <c r="L3" s="206"/>
      <c r="M3" s="206"/>
      <c r="N3" s="206"/>
      <c r="O3" s="206"/>
      <c r="P3" s="207"/>
    </row>
    <row r="4" spans="1:18" ht="23.25" thickBot="1">
      <c r="B4" s="23" t="s">
        <v>149</v>
      </c>
      <c r="C4" s="67" t="s">
        <v>14</v>
      </c>
      <c r="D4" s="67" t="s">
        <v>298</v>
      </c>
      <c r="E4" s="67" t="s">
        <v>297</v>
      </c>
      <c r="F4" s="65" t="s">
        <v>15</v>
      </c>
      <c r="G4" s="65" t="s">
        <v>17</v>
      </c>
      <c r="H4" s="65" t="s">
        <v>16</v>
      </c>
      <c r="I4" s="65" t="s">
        <v>151</v>
      </c>
      <c r="J4" s="65" t="s">
        <v>186</v>
      </c>
      <c r="K4" s="65" t="s">
        <v>153</v>
      </c>
      <c r="L4" s="65" t="s">
        <v>158</v>
      </c>
      <c r="M4" s="65" t="s">
        <v>176</v>
      </c>
      <c r="N4" s="65" t="s">
        <v>177</v>
      </c>
      <c r="O4" s="48" t="s">
        <v>187</v>
      </c>
      <c r="P4" s="48" t="s">
        <v>185</v>
      </c>
    </row>
    <row r="5" spans="1:18" ht="15.75" thickBot="1">
      <c r="B5" s="24" t="s">
        <v>57</v>
      </c>
      <c r="C5" s="18" t="s">
        <v>6</v>
      </c>
      <c r="D5" s="18" t="s">
        <v>6</v>
      </c>
      <c r="E5" s="18" t="s">
        <v>6</v>
      </c>
      <c r="F5" s="18" t="s">
        <v>21</v>
      </c>
      <c r="G5" s="18" t="s">
        <v>21</v>
      </c>
      <c r="H5" s="18" t="s">
        <v>21</v>
      </c>
      <c r="I5" s="18" t="s">
        <v>21</v>
      </c>
      <c r="J5" s="18" t="s">
        <v>21</v>
      </c>
      <c r="K5" s="18" t="s">
        <v>21</v>
      </c>
      <c r="L5" s="18" t="s">
        <v>21</v>
      </c>
      <c r="M5" s="18" t="s">
        <v>21</v>
      </c>
      <c r="N5" s="18" t="s">
        <v>21</v>
      </c>
      <c r="O5" s="17" t="s">
        <v>21</v>
      </c>
      <c r="P5" s="17" t="s">
        <v>6</v>
      </c>
    </row>
    <row r="6" spans="1:18">
      <c r="B6" s="25" t="s">
        <v>56</v>
      </c>
      <c r="C6" s="4">
        <v>287.86599999999999</v>
      </c>
      <c r="D6" s="4"/>
      <c r="E6" s="4">
        <f>C6+D6</f>
        <v>287.86599999999999</v>
      </c>
      <c r="F6" s="4">
        <v>551.13300000000004</v>
      </c>
      <c r="G6" s="4">
        <v>0</v>
      </c>
      <c r="H6" s="4">
        <v>0</v>
      </c>
      <c r="I6" s="4">
        <v>5686.18</v>
      </c>
      <c r="J6" s="4">
        <v>0</v>
      </c>
      <c r="K6" s="4">
        <v>0</v>
      </c>
      <c r="L6" s="4">
        <f>SUM(I6:K6)</f>
        <v>5686.18</v>
      </c>
      <c r="M6" s="4">
        <v>2565.5140000000001</v>
      </c>
      <c r="N6" s="4">
        <v>2570.5300000000002</v>
      </c>
      <c r="O6" s="13">
        <f>SUM(M6:N6)</f>
        <v>5136.0439999999999</v>
      </c>
      <c r="P6" s="13">
        <f>SUM(E6:K6)+SUM(M6:N6)</f>
        <v>11661.223</v>
      </c>
    </row>
    <row r="7" spans="1:18">
      <c r="B7" s="25" t="s">
        <v>54</v>
      </c>
      <c r="C7" s="16">
        <v>6063.7030000000004</v>
      </c>
      <c r="D7" s="16"/>
      <c r="E7" s="16">
        <f t="shared" ref="E7:E39" si="0">C7+D7</f>
        <v>6063.7030000000004</v>
      </c>
      <c r="F7" s="16">
        <v>8129.9830000000002</v>
      </c>
      <c r="G7" s="16">
        <v>8835.0329999999994</v>
      </c>
      <c r="H7" s="16">
        <v>0</v>
      </c>
      <c r="I7" s="16">
        <v>11707.831</v>
      </c>
      <c r="J7" s="16">
        <v>1493.8119999999999</v>
      </c>
      <c r="K7" s="16">
        <v>0</v>
      </c>
      <c r="L7" s="16">
        <f t="shared" ref="L7:L39" si="1">SUM(I7:K7)</f>
        <v>13201.643</v>
      </c>
      <c r="M7" s="16">
        <v>32984.701000000001</v>
      </c>
      <c r="N7" s="16">
        <v>8561.4879999999994</v>
      </c>
      <c r="O7" s="15">
        <f t="shared" ref="O7:O39" si="2">SUM(M7:N7)</f>
        <v>41546.188999999998</v>
      </c>
      <c r="P7" s="15">
        <f t="shared" ref="P7:P39" si="3">SUM(E7:K7)+SUM(M7:N7)</f>
        <v>77776.551000000007</v>
      </c>
    </row>
    <row r="8" spans="1:18">
      <c r="B8" s="25" t="s">
        <v>53</v>
      </c>
      <c r="C8" s="4">
        <v>452.87799999999999</v>
      </c>
      <c r="D8" s="4"/>
      <c r="E8" s="4">
        <f t="shared" si="0"/>
        <v>452.87799999999999</v>
      </c>
      <c r="F8" s="4">
        <v>736.71699999999998</v>
      </c>
      <c r="G8" s="4">
        <v>0</v>
      </c>
      <c r="H8" s="4">
        <v>0</v>
      </c>
      <c r="I8" s="4">
        <v>18.164000000000001</v>
      </c>
      <c r="J8" s="4">
        <v>0</v>
      </c>
      <c r="K8" s="4">
        <v>5635.6970000000001</v>
      </c>
      <c r="L8" s="4">
        <f t="shared" si="1"/>
        <v>5653.8609999999999</v>
      </c>
      <c r="M8" s="4">
        <v>3616.4059999999999</v>
      </c>
      <c r="N8" s="4">
        <v>2298.2629999999999</v>
      </c>
      <c r="O8" s="13">
        <f t="shared" si="2"/>
        <v>5914.6689999999999</v>
      </c>
      <c r="P8" s="13">
        <f t="shared" si="3"/>
        <v>12758.125</v>
      </c>
    </row>
    <row r="9" spans="1:18">
      <c r="B9" s="25" t="s">
        <v>52</v>
      </c>
      <c r="C9" s="16">
        <v>9615.5640000000003</v>
      </c>
      <c r="D9" s="16">
        <v>7171.8090000000002</v>
      </c>
      <c r="E9" s="16">
        <f t="shared" si="0"/>
        <v>16787.373</v>
      </c>
      <c r="F9" s="16">
        <v>4159.3770000000004</v>
      </c>
      <c r="G9" s="16">
        <v>3765.9920000000002</v>
      </c>
      <c r="H9" s="16">
        <v>0</v>
      </c>
      <c r="I9" s="16">
        <v>90529.539000000004</v>
      </c>
      <c r="J9" s="16">
        <v>0</v>
      </c>
      <c r="K9" s="16">
        <v>0</v>
      </c>
      <c r="L9" s="16">
        <f t="shared" si="1"/>
        <v>90529.539000000004</v>
      </c>
      <c r="M9" s="16">
        <v>1724.71</v>
      </c>
      <c r="N9" s="16">
        <v>0</v>
      </c>
      <c r="O9" s="15">
        <f t="shared" si="2"/>
        <v>1724.71</v>
      </c>
      <c r="P9" s="15">
        <f t="shared" si="3"/>
        <v>116966.99100000001</v>
      </c>
    </row>
    <row r="10" spans="1:18">
      <c r="B10" s="25" t="s">
        <v>51</v>
      </c>
      <c r="C10" s="4">
        <v>2444.11</v>
      </c>
      <c r="D10" s="4"/>
      <c r="E10" s="4">
        <f t="shared" si="0"/>
        <v>2444.11</v>
      </c>
      <c r="F10" s="4">
        <v>800.76900000000001</v>
      </c>
      <c r="G10" s="4">
        <v>3534.0160000000001</v>
      </c>
      <c r="H10" s="4">
        <v>22500.435000000001</v>
      </c>
      <c r="I10" s="4">
        <v>2581.991</v>
      </c>
      <c r="J10" s="4">
        <v>0</v>
      </c>
      <c r="K10" s="4">
        <v>5666.5609999999997</v>
      </c>
      <c r="L10" s="4">
        <f t="shared" si="1"/>
        <v>8248.5519999999997</v>
      </c>
      <c r="M10" s="4">
        <v>1944.8409999999999</v>
      </c>
      <c r="N10" s="4">
        <v>3018.6509999999998</v>
      </c>
      <c r="O10" s="13">
        <f t="shared" si="2"/>
        <v>4963.4920000000002</v>
      </c>
      <c r="P10" s="13">
        <f t="shared" si="3"/>
        <v>42491.374000000003</v>
      </c>
    </row>
    <row r="11" spans="1:18">
      <c r="B11" s="25" t="s">
        <v>50</v>
      </c>
      <c r="C11" s="16">
        <v>515.88300000000004</v>
      </c>
      <c r="D11" s="16"/>
      <c r="E11" s="16">
        <f t="shared" si="0"/>
        <v>515.88300000000004</v>
      </c>
      <c r="F11" s="16">
        <v>7517.0990000000002</v>
      </c>
      <c r="G11" s="16">
        <v>7145.2169999999996</v>
      </c>
      <c r="H11" s="16">
        <v>0</v>
      </c>
      <c r="I11" s="16">
        <v>27858.312000000002</v>
      </c>
      <c r="J11" s="16">
        <v>0</v>
      </c>
      <c r="K11" s="16">
        <v>0</v>
      </c>
      <c r="L11" s="16">
        <f t="shared" si="1"/>
        <v>27858.312000000002</v>
      </c>
      <c r="M11" s="16">
        <v>18056.940999999999</v>
      </c>
      <c r="N11" s="16">
        <v>19781.802</v>
      </c>
      <c r="O11" s="15">
        <f t="shared" si="2"/>
        <v>37838.743000000002</v>
      </c>
      <c r="P11" s="15">
        <f t="shared" si="3"/>
        <v>80875.254000000001</v>
      </c>
    </row>
    <row r="12" spans="1:18">
      <c r="B12" s="25" t="s">
        <v>49</v>
      </c>
      <c r="C12" s="4">
        <v>5083.75</v>
      </c>
      <c r="D12" s="4"/>
      <c r="E12" s="4">
        <f t="shared" si="0"/>
        <v>5083.75</v>
      </c>
      <c r="F12" s="4">
        <v>2595.12</v>
      </c>
      <c r="G12" s="4">
        <v>3525.2460000000001</v>
      </c>
      <c r="H12" s="4">
        <v>56751.572999999997</v>
      </c>
      <c r="I12" s="4">
        <v>11896.714</v>
      </c>
      <c r="J12" s="4">
        <v>1617.981</v>
      </c>
      <c r="K12" s="4">
        <v>17032.378000000001</v>
      </c>
      <c r="L12" s="4">
        <f t="shared" si="1"/>
        <v>30547.073</v>
      </c>
      <c r="M12" s="4">
        <v>1503.18</v>
      </c>
      <c r="N12" s="4">
        <v>939.14200000000005</v>
      </c>
      <c r="O12" s="13">
        <f t="shared" si="2"/>
        <v>2442.3220000000001</v>
      </c>
      <c r="P12" s="13">
        <f t="shared" si="3"/>
        <v>100945.08399999999</v>
      </c>
    </row>
    <row r="13" spans="1:18">
      <c r="B13" s="25" t="s">
        <v>48</v>
      </c>
      <c r="C13" s="16">
        <v>94885.130999999994</v>
      </c>
      <c r="D13" s="16">
        <v>50419.777000000002</v>
      </c>
      <c r="E13" s="16">
        <f t="shared" si="0"/>
        <v>145304.908</v>
      </c>
      <c r="F13" s="16">
        <v>51967.455999999998</v>
      </c>
      <c r="G13" s="16">
        <v>51398.728000000003</v>
      </c>
      <c r="H13" s="16">
        <v>0</v>
      </c>
      <c r="I13" s="16">
        <v>201304.454</v>
      </c>
      <c r="J13" s="16">
        <v>36885.741999999998</v>
      </c>
      <c r="K13" s="16">
        <v>79065.369000000006</v>
      </c>
      <c r="L13" s="16">
        <f t="shared" si="1"/>
        <v>317255.565</v>
      </c>
      <c r="M13" s="16">
        <v>24350.563999999998</v>
      </c>
      <c r="N13" s="16">
        <v>0</v>
      </c>
      <c r="O13" s="15">
        <f t="shared" si="2"/>
        <v>24350.563999999998</v>
      </c>
      <c r="P13" s="15">
        <f t="shared" si="3"/>
        <v>590277.2209999999</v>
      </c>
    </row>
    <row r="14" spans="1:18">
      <c r="B14" s="25" t="s">
        <v>47</v>
      </c>
      <c r="C14" s="4">
        <v>25991.68</v>
      </c>
      <c r="D14" s="4">
        <v>16933.446</v>
      </c>
      <c r="E14" s="4">
        <f t="shared" si="0"/>
        <v>42925.126000000004</v>
      </c>
      <c r="F14" s="4">
        <v>1677.6849999999999</v>
      </c>
      <c r="G14" s="4">
        <v>20917.601999999999</v>
      </c>
      <c r="H14" s="4">
        <v>0</v>
      </c>
      <c r="I14" s="4">
        <v>4560.2709999999997</v>
      </c>
      <c r="J14" s="4">
        <v>1467.7840000000001</v>
      </c>
      <c r="K14" s="4">
        <v>0</v>
      </c>
      <c r="L14" s="4">
        <f t="shared" si="1"/>
        <v>6028.0550000000003</v>
      </c>
      <c r="M14" s="4">
        <v>22.126000000000001</v>
      </c>
      <c r="N14" s="4">
        <v>0</v>
      </c>
      <c r="O14" s="13">
        <f t="shared" si="2"/>
        <v>22.126000000000001</v>
      </c>
      <c r="P14" s="13">
        <f t="shared" si="3"/>
        <v>71570.593999999997</v>
      </c>
    </row>
    <row r="15" spans="1:18">
      <c r="B15" s="25" t="s">
        <v>46</v>
      </c>
      <c r="C15" s="16">
        <v>6652.9880000000003</v>
      </c>
      <c r="D15" s="16"/>
      <c r="E15" s="16">
        <f t="shared" si="0"/>
        <v>6652.9880000000003</v>
      </c>
      <c r="F15" s="16">
        <v>305.399</v>
      </c>
      <c r="G15" s="16">
        <v>1760.8710000000001</v>
      </c>
      <c r="H15" s="16">
        <v>0</v>
      </c>
      <c r="I15" s="16">
        <v>2675.5140000000001</v>
      </c>
      <c r="J15" s="16">
        <v>0</v>
      </c>
      <c r="K15" s="16">
        <v>0</v>
      </c>
      <c r="L15" s="16">
        <f t="shared" si="1"/>
        <v>2675.5140000000001</v>
      </c>
      <c r="M15" s="16">
        <v>46.103999999999999</v>
      </c>
      <c r="N15" s="16">
        <v>0</v>
      </c>
      <c r="O15" s="15">
        <f t="shared" si="2"/>
        <v>46.103999999999999</v>
      </c>
      <c r="P15" s="15">
        <f t="shared" si="3"/>
        <v>11440.876</v>
      </c>
    </row>
    <row r="16" spans="1:18">
      <c r="B16" s="25" t="s">
        <v>45</v>
      </c>
      <c r="C16" s="4">
        <v>86287.278999999995</v>
      </c>
      <c r="D16" s="4"/>
      <c r="E16" s="4">
        <f t="shared" si="0"/>
        <v>86287.278999999995</v>
      </c>
      <c r="F16" s="4">
        <v>77113.982000000004</v>
      </c>
      <c r="G16" s="4">
        <v>28312.715</v>
      </c>
      <c r="H16" s="4">
        <v>56480.258000000002</v>
      </c>
      <c r="I16" s="4">
        <v>174975.965</v>
      </c>
      <c r="J16" s="4">
        <v>4951.7449999999999</v>
      </c>
      <c r="K16" s="4">
        <v>0</v>
      </c>
      <c r="L16" s="4">
        <f t="shared" si="1"/>
        <v>179927.71</v>
      </c>
      <c r="M16" s="4">
        <v>20272.802</v>
      </c>
      <c r="N16" s="4">
        <v>13939.326999999999</v>
      </c>
      <c r="O16" s="13">
        <f t="shared" si="2"/>
        <v>34212.129000000001</v>
      </c>
      <c r="P16" s="13">
        <f t="shared" si="3"/>
        <v>462334.07300000003</v>
      </c>
    </row>
    <row r="17" spans="2:16">
      <c r="B17" s="25" t="s">
        <v>44</v>
      </c>
      <c r="C17" s="16">
        <v>9614.7150000000001</v>
      </c>
      <c r="D17" s="16"/>
      <c r="E17" s="16">
        <f t="shared" si="0"/>
        <v>9614.7150000000001</v>
      </c>
      <c r="F17" s="16">
        <v>981.22500000000002</v>
      </c>
      <c r="G17" s="16">
        <v>20459.011999999999</v>
      </c>
      <c r="H17" s="16">
        <v>45432.146000000001</v>
      </c>
      <c r="I17" s="16">
        <v>10178.745000000001</v>
      </c>
      <c r="J17" s="16">
        <v>6697.48</v>
      </c>
      <c r="K17" s="16">
        <v>0</v>
      </c>
      <c r="L17" s="16">
        <f t="shared" si="1"/>
        <v>16876.224999999999</v>
      </c>
      <c r="M17" s="16">
        <v>7231.74</v>
      </c>
      <c r="N17" s="16">
        <v>6492.3530000000001</v>
      </c>
      <c r="O17" s="15">
        <f t="shared" si="2"/>
        <v>13724.093000000001</v>
      </c>
      <c r="P17" s="15">
        <f t="shared" si="3"/>
        <v>107087.416</v>
      </c>
    </row>
    <row r="18" spans="2:16">
      <c r="B18" s="25" t="s">
        <v>42</v>
      </c>
      <c r="C18" s="4">
        <v>49567.54</v>
      </c>
      <c r="D18" s="4"/>
      <c r="E18" s="4">
        <f t="shared" si="0"/>
        <v>49567.54</v>
      </c>
      <c r="F18" s="4">
        <v>12481.47</v>
      </c>
      <c r="G18" s="4">
        <v>54811.436000000002</v>
      </c>
      <c r="H18" s="4">
        <v>589442.85100000002</v>
      </c>
      <c r="I18" s="4">
        <v>63029.879000000001</v>
      </c>
      <c r="J18" s="4">
        <v>1814.29</v>
      </c>
      <c r="K18" s="4">
        <v>0</v>
      </c>
      <c r="L18" s="4">
        <f t="shared" si="1"/>
        <v>64844.169000000002</v>
      </c>
      <c r="M18" s="4">
        <v>45486.533000000003</v>
      </c>
      <c r="N18" s="4">
        <v>26978.516</v>
      </c>
      <c r="O18" s="13">
        <f t="shared" si="2"/>
        <v>72465.048999999999</v>
      </c>
      <c r="P18" s="13">
        <f t="shared" si="3"/>
        <v>843612.51500000001</v>
      </c>
    </row>
    <row r="19" spans="2:16">
      <c r="B19" s="25" t="s">
        <v>43</v>
      </c>
      <c r="C19" s="16">
        <v>132101.42499999999</v>
      </c>
      <c r="D19" s="16">
        <v>71975.784</v>
      </c>
      <c r="E19" s="16">
        <f t="shared" si="0"/>
        <v>204077.20899999997</v>
      </c>
      <c r="F19" s="16">
        <v>6110.2820000000002</v>
      </c>
      <c r="G19" s="16">
        <v>19479.45</v>
      </c>
      <c r="H19" s="16">
        <v>192726.28899999999</v>
      </c>
      <c r="I19" s="16">
        <v>108016.16</v>
      </c>
      <c r="J19" s="16">
        <v>7547.4229999999998</v>
      </c>
      <c r="K19" s="16">
        <v>0</v>
      </c>
      <c r="L19" s="16">
        <f t="shared" si="1"/>
        <v>115563.583</v>
      </c>
      <c r="M19" s="16">
        <v>2417.576</v>
      </c>
      <c r="N19" s="16">
        <v>6773.0860000000002</v>
      </c>
      <c r="O19" s="15">
        <f t="shared" si="2"/>
        <v>9190.6620000000003</v>
      </c>
      <c r="P19" s="15">
        <f t="shared" si="3"/>
        <v>547147.47499999998</v>
      </c>
    </row>
    <row r="20" spans="2:16">
      <c r="B20" s="25" t="s">
        <v>41</v>
      </c>
      <c r="C20" s="4">
        <v>18857.672999999999</v>
      </c>
      <c r="D20" s="4"/>
      <c r="E20" s="4">
        <f t="shared" si="0"/>
        <v>18857.672999999999</v>
      </c>
      <c r="F20" s="4">
        <v>4446.2730000000001</v>
      </c>
      <c r="G20" s="4">
        <v>5321.5240000000003</v>
      </c>
      <c r="H20" s="4">
        <v>0</v>
      </c>
      <c r="I20" s="4">
        <v>22881.38</v>
      </c>
      <c r="J20" s="4">
        <v>0</v>
      </c>
      <c r="K20" s="4">
        <v>28340.510999999999</v>
      </c>
      <c r="L20" s="4">
        <f t="shared" si="1"/>
        <v>51221.891000000003</v>
      </c>
      <c r="M20" s="4">
        <v>849.64599999999996</v>
      </c>
      <c r="N20" s="4">
        <v>3755.2429999999999</v>
      </c>
      <c r="O20" s="13">
        <f t="shared" si="2"/>
        <v>4604.8890000000001</v>
      </c>
      <c r="P20" s="13">
        <f t="shared" si="3"/>
        <v>84452.25</v>
      </c>
    </row>
    <row r="21" spans="2:16">
      <c r="B21" s="25" t="s">
        <v>40</v>
      </c>
      <c r="C21" s="16">
        <v>1147.019</v>
      </c>
      <c r="D21" s="16"/>
      <c r="E21" s="16">
        <f t="shared" si="0"/>
        <v>1147.019</v>
      </c>
      <c r="F21" s="16">
        <v>3122.6869999999999</v>
      </c>
      <c r="G21" s="16">
        <v>0</v>
      </c>
      <c r="H21" s="16">
        <v>0</v>
      </c>
      <c r="I21" s="16">
        <v>9110.0190000000002</v>
      </c>
      <c r="J21" s="16">
        <v>1535.0060000000001</v>
      </c>
      <c r="K21" s="16">
        <v>0</v>
      </c>
      <c r="L21" s="16">
        <f t="shared" si="1"/>
        <v>10645.025</v>
      </c>
      <c r="M21" s="16">
        <v>1790.1110000000001</v>
      </c>
      <c r="N21" s="16">
        <v>4770.3389999999999</v>
      </c>
      <c r="O21" s="15">
        <f t="shared" si="2"/>
        <v>6560.45</v>
      </c>
      <c r="P21" s="15">
        <f t="shared" si="3"/>
        <v>21475.181</v>
      </c>
    </row>
    <row r="22" spans="2:16">
      <c r="B22" s="25" t="s">
        <v>39</v>
      </c>
      <c r="C22" s="4">
        <v>3419.7620000000002</v>
      </c>
      <c r="D22" s="4"/>
      <c r="E22" s="4">
        <f t="shared" si="0"/>
        <v>3419.7620000000002</v>
      </c>
      <c r="F22" s="4">
        <v>2467.0920000000001</v>
      </c>
      <c r="G22" s="4">
        <v>5274.2479999999996</v>
      </c>
      <c r="H22" s="4">
        <v>45304.695</v>
      </c>
      <c r="I22" s="4">
        <v>24031.873</v>
      </c>
      <c r="J22" s="4">
        <v>0</v>
      </c>
      <c r="K22" s="4">
        <v>0</v>
      </c>
      <c r="L22" s="4">
        <f t="shared" si="1"/>
        <v>24031.873</v>
      </c>
      <c r="M22" s="4">
        <v>226.071</v>
      </c>
      <c r="N22" s="4">
        <v>0</v>
      </c>
      <c r="O22" s="13">
        <f t="shared" si="2"/>
        <v>226.071</v>
      </c>
      <c r="P22" s="13">
        <f t="shared" si="3"/>
        <v>80723.740999999995</v>
      </c>
    </row>
    <row r="23" spans="2:16">
      <c r="B23" s="25" t="s">
        <v>38</v>
      </c>
      <c r="C23" s="16">
        <v>24784.922999999999</v>
      </c>
      <c r="D23" s="16"/>
      <c r="E23" s="16">
        <f t="shared" si="0"/>
        <v>24784.922999999999</v>
      </c>
      <c r="F23" s="16">
        <v>180.55699999999999</v>
      </c>
      <c r="G23" s="16">
        <v>25.091999999999999</v>
      </c>
      <c r="H23" s="16">
        <v>0</v>
      </c>
      <c r="I23" s="16">
        <v>19769.7</v>
      </c>
      <c r="J23" s="16">
        <v>0</v>
      </c>
      <c r="K23" s="16">
        <v>0</v>
      </c>
      <c r="L23" s="16">
        <f t="shared" si="1"/>
        <v>19769.7</v>
      </c>
      <c r="M23" s="16">
        <v>840.51</v>
      </c>
      <c r="N23" s="16">
        <v>0</v>
      </c>
      <c r="O23" s="15">
        <f t="shared" si="2"/>
        <v>840.51</v>
      </c>
      <c r="P23" s="15">
        <f t="shared" si="3"/>
        <v>45600.781999999999</v>
      </c>
    </row>
    <row r="24" spans="2:16">
      <c r="B24" s="25" t="s">
        <v>37</v>
      </c>
      <c r="C24" s="4">
        <v>26465.567999999999</v>
      </c>
      <c r="D24" s="4"/>
      <c r="E24" s="4">
        <f t="shared" si="0"/>
        <v>26465.567999999999</v>
      </c>
      <c r="F24" s="4">
        <v>38584.294000000002</v>
      </c>
      <c r="G24" s="4">
        <v>26792.346000000001</v>
      </c>
      <c r="H24" s="4">
        <v>0</v>
      </c>
      <c r="I24" s="4">
        <v>246124.42800000001</v>
      </c>
      <c r="J24" s="4">
        <v>21422.108</v>
      </c>
      <c r="K24" s="4">
        <v>0</v>
      </c>
      <c r="L24" s="4">
        <f t="shared" si="1"/>
        <v>267546.53600000002</v>
      </c>
      <c r="M24" s="4">
        <v>18793.428</v>
      </c>
      <c r="N24" s="4">
        <v>24232.955999999998</v>
      </c>
      <c r="O24" s="13">
        <f t="shared" si="2"/>
        <v>43026.383999999998</v>
      </c>
      <c r="P24" s="13">
        <f t="shared" si="3"/>
        <v>402415.12800000003</v>
      </c>
    </row>
    <row r="25" spans="2:16">
      <c r="B25" s="25" t="s">
        <v>36</v>
      </c>
      <c r="C25" s="16">
        <v>9377.8799999999992</v>
      </c>
      <c r="D25" s="16"/>
      <c r="E25" s="16">
        <f t="shared" si="0"/>
        <v>9377.8799999999992</v>
      </c>
      <c r="F25" s="16">
        <v>423.43700000000001</v>
      </c>
      <c r="G25" s="16">
        <v>1762.3109999999999</v>
      </c>
      <c r="H25" s="16">
        <v>11471.671</v>
      </c>
      <c r="I25" s="16">
        <v>11003.153</v>
      </c>
      <c r="J25" s="16">
        <v>0</v>
      </c>
      <c r="K25" s="16">
        <v>0</v>
      </c>
      <c r="L25" s="16">
        <f t="shared" si="1"/>
        <v>11003.153</v>
      </c>
      <c r="M25" s="16">
        <v>1206.2449999999999</v>
      </c>
      <c r="N25" s="16">
        <v>0</v>
      </c>
      <c r="O25" s="15">
        <f t="shared" si="2"/>
        <v>1206.2449999999999</v>
      </c>
      <c r="P25" s="15">
        <f t="shared" si="3"/>
        <v>35244.697</v>
      </c>
    </row>
    <row r="26" spans="2:16">
      <c r="B26" s="25" t="s">
        <v>35</v>
      </c>
      <c r="C26" s="4">
        <v>222.52199999999999</v>
      </c>
      <c r="D26" s="4"/>
      <c r="E26" s="4">
        <f t="shared" si="0"/>
        <v>222.52199999999999</v>
      </c>
      <c r="F26" s="4">
        <v>112.256</v>
      </c>
      <c r="G26" s="4">
        <v>0</v>
      </c>
      <c r="H26" s="4">
        <v>0</v>
      </c>
      <c r="I26" s="4">
        <v>2986.201</v>
      </c>
      <c r="J26" s="4">
        <v>0</v>
      </c>
      <c r="K26" s="4">
        <v>0</v>
      </c>
      <c r="L26" s="4">
        <f t="shared" si="1"/>
        <v>2986.201</v>
      </c>
      <c r="M26" s="4">
        <v>943.03899999999999</v>
      </c>
      <c r="N26" s="4">
        <v>0</v>
      </c>
      <c r="O26" s="13">
        <f t="shared" si="2"/>
        <v>943.03899999999999</v>
      </c>
      <c r="P26" s="13">
        <f t="shared" si="3"/>
        <v>4264.018</v>
      </c>
    </row>
    <row r="27" spans="2:16">
      <c r="B27" s="25" t="s">
        <v>34</v>
      </c>
      <c r="C27" s="16">
        <v>7921.4470000000001</v>
      </c>
      <c r="D27" s="16"/>
      <c r="E27" s="16">
        <f t="shared" si="0"/>
        <v>7921.4470000000001</v>
      </c>
      <c r="F27" s="16">
        <v>352.51499999999999</v>
      </c>
      <c r="G27" s="16">
        <v>1755.3620000000001</v>
      </c>
      <c r="H27" s="16">
        <v>0</v>
      </c>
      <c r="I27" s="16">
        <v>8051.8649999999998</v>
      </c>
      <c r="J27" s="16">
        <v>0</v>
      </c>
      <c r="K27" s="16">
        <v>0</v>
      </c>
      <c r="L27" s="16">
        <f t="shared" si="1"/>
        <v>8051.8649999999998</v>
      </c>
      <c r="M27" s="16">
        <v>3529.451</v>
      </c>
      <c r="N27" s="16">
        <v>0</v>
      </c>
      <c r="O27" s="15">
        <f t="shared" si="2"/>
        <v>3529.451</v>
      </c>
      <c r="P27" s="15">
        <f t="shared" si="3"/>
        <v>21610.639999999999</v>
      </c>
    </row>
    <row r="28" spans="2:16">
      <c r="B28" s="25" t="s">
        <v>32</v>
      </c>
      <c r="C28" s="4">
        <v>59.569000000000003</v>
      </c>
      <c r="D28" s="4"/>
      <c r="E28" s="4">
        <f t="shared" si="0"/>
        <v>59.569000000000003</v>
      </c>
      <c r="F28" s="4">
        <v>567.875</v>
      </c>
      <c r="G28" s="4">
        <v>0</v>
      </c>
      <c r="H28" s="4">
        <v>0</v>
      </c>
      <c r="I28" s="4">
        <v>0</v>
      </c>
      <c r="J28" s="4">
        <v>0</v>
      </c>
      <c r="K28" s="4">
        <v>5648.13</v>
      </c>
      <c r="L28" s="4">
        <f t="shared" si="1"/>
        <v>5648.13</v>
      </c>
      <c r="M28" s="4">
        <v>190.30799999999999</v>
      </c>
      <c r="N28" s="4">
        <v>1524.2729999999999</v>
      </c>
      <c r="O28" s="13">
        <f t="shared" si="2"/>
        <v>1714.5809999999999</v>
      </c>
      <c r="P28" s="13">
        <f t="shared" si="3"/>
        <v>7990.1550000000007</v>
      </c>
    </row>
    <row r="29" spans="2:16">
      <c r="B29" s="25" t="s">
        <v>31</v>
      </c>
      <c r="C29" s="16">
        <v>123.02500000000001</v>
      </c>
      <c r="D29" s="16"/>
      <c r="E29" s="16">
        <f t="shared" si="0"/>
        <v>123.02500000000001</v>
      </c>
      <c r="F29" s="16">
        <v>442.27</v>
      </c>
      <c r="G29" s="16">
        <v>0</v>
      </c>
      <c r="H29" s="16">
        <v>0</v>
      </c>
      <c r="I29" s="16">
        <v>2719.835</v>
      </c>
      <c r="J29" s="16">
        <v>0</v>
      </c>
      <c r="K29" s="16">
        <v>5640.9030000000002</v>
      </c>
      <c r="L29" s="16">
        <f t="shared" si="1"/>
        <v>8360.7380000000012</v>
      </c>
      <c r="M29" s="16">
        <v>0</v>
      </c>
      <c r="N29" s="16">
        <v>1165.6669999999999</v>
      </c>
      <c r="O29" s="15">
        <f t="shared" si="2"/>
        <v>1165.6669999999999</v>
      </c>
      <c r="P29" s="15">
        <f t="shared" si="3"/>
        <v>10091.699999999999</v>
      </c>
    </row>
    <row r="30" spans="2:16">
      <c r="B30" s="25" t="s">
        <v>33</v>
      </c>
      <c r="C30" s="4">
        <v>9534.2720000000008</v>
      </c>
      <c r="D30" s="4"/>
      <c r="E30" s="4">
        <f t="shared" si="0"/>
        <v>9534.2720000000008</v>
      </c>
      <c r="F30" s="4">
        <v>54.359000000000002</v>
      </c>
      <c r="G30" s="4">
        <v>0</v>
      </c>
      <c r="H30" s="4">
        <v>0</v>
      </c>
      <c r="I30" s="4">
        <v>4717.0410000000002</v>
      </c>
      <c r="J30" s="4">
        <v>0</v>
      </c>
      <c r="K30" s="4">
        <v>0</v>
      </c>
      <c r="L30" s="4">
        <f t="shared" si="1"/>
        <v>4717.0410000000002</v>
      </c>
      <c r="M30" s="4">
        <v>0</v>
      </c>
      <c r="N30" s="4">
        <v>0</v>
      </c>
      <c r="O30" s="13">
        <f t="shared" si="2"/>
        <v>0</v>
      </c>
      <c r="P30" s="13">
        <f t="shared" si="3"/>
        <v>14305.672000000002</v>
      </c>
    </row>
    <row r="31" spans="2:16">
      <c r="B31" s="25" t="s">
        <v>29</v>
      </c>
      <c r="C31" s="16">
        <v>35609.769999999997</v>
      </c>
      <c r="D31" s="16">
        <v>19821.583999999999</v>
      </c>
      <c r="E31" s="16">
        <f t="shared" si="0"/>
        <v>55431.353999999992</v>
      </c>
      <c r="F31" s="16">
        <v>1441.662</v>
      </c>
      <c r="G31" s="16">
        <v>3613.0250000000001</v>
      </c>
      <c r="H31" s="16">
        <v>0</v>
      </c>
      <c r="I31" s="16">
        <v>102787.912</v>
      </c>
      <c r="J31" s="16">
        <v>9964.3420000000006</v>
      </c>
      <c r="K31" s="16">
        <v>0</v>
      </c>
      <c r="L31" s="16">
        <f t="shared" si="1"/>
        <v>112752.254</v>
      </c>
      <c r="M31" s="16">
        <v>126.402</v>
      </c>
      <c r="N31" s="16">
        <v>0</v>
      </c>
      <c r="O31" s="15">
        <f t="shared" si="2"/>
        <v>126.402</v>
      </c>
      <c r="P31" s="15">
        <f t="shared" si="3"/>
        <v>173364.69699999999</v>
      </c>
    </row>
    <row r="32" spans="2:16">
      <c r="B32" s="25" t="s">
        <v>28</v>
      </c>
      <c r="C32" s="4">
        <v>20031.093000000001</v>
      </c>
      <c r="D32" s="4">
        <v>0</v>
      </c>
      <c r="E32" s="4">
        <f t="shared" si="0"/>
        <v>20031.093000000001</v>
      </c>
      <c r="F32" s="4">
        <v>2458.799</v>
      </c>
      <c r="G32" s="4">
        <v>4979.13</v>
      </c>
      <c r="H32" s="4">
        <v>0</v>
      </c>
      <c r="I32" s="4">
        <v>0</v>
      </c>
      <c r="J32" s="4">
        <v>0</v>
      </c>
      <c r="K32" s="4">
        <v>0</v>
      </c>
      <c r="L32" s="4">
        <f t="shared" si="1"/>
        <v>0</v>
      </c>
      <c r="M32" s="4">
        <v>42189.264999999999</v>
      </c>
      <c r="N32" s="4">
        <v>88962.672999999995</v>
      </c>
      <c r="O32" s="13">
        <f t="shared" si="2"/>
        <v>131151.93799999999</v>
      </c>
      <c r="P32" s="13">
        <f t="shared" si="3"/>
        <v>158620.96</v>
      </c>
    </row>
    <row r="33" spans="2:16">
      <c r="B33" s="25" t="s">
        <v>30</v>
      </c>
      <c r="C33" s="16">
        <v>24470.819</v>
      </c>
      <c r="D33" s="16"/>
      <c r="E33" s="16">
        <f t="shared" si="0"/>
        <v>24470.819</v>
      </c>
      <c r="F33" s="16">
        <v>2717.8510000000001</v>
      </c>
      <c r="G33" s="16">
        <v>17695.835999999999</v>
      </c>
      <c r="H33" s="16">
        <v>67844.010999999999</v>
      </c>
      <c r="I33" s="16">
        <v>22354.706999999999</v>
      </c>
      <c r="J33" s="16">
        <v>3708.1990000000001</v>
      </c>
      <c r="K33" s="16">
        <v>22612.830999999998</v>
      </c>
      <c r="L33" s="16">
        <f t="shared" si="1"/>
        <v>48675.736999999994</v>
      </c>
      <c r="M33" s="16">
        <v>3125.18</v>
      </c>
      <c r="N33" s="16">
        <v>0</v>
      </c>
      <c r="O33" s="15">
        <f t="shared" si="2"/>
        <v>3125.18</v>
      </c>
      <c r="P33" s="15">
        <f t="shared" si="3"/>
        <v>164529.43399999998</v>
      </c>
    </row>
    <row r="34" spans="2:16">
      <c r="B34" s="25" t="s">
        <v>27</v>
      </c>
      <c r="C34" s="4">
        <v>18505.312000000002</v>
      </c>
      <c r="D34" s="4"/>
      <c r="E34" s="4">
        <f t="shared" si="0"/>
        <v>18505.312000000002</v>
      </c>
      <c r="F34" s="4">
        <v>9321.1990000000005</v>
      </c>
      <c r="G34" s="4">
        <v>3562.03</v>
      </c>
      <c r="H34" s="4">
        <v>0</v>
      </c>
      <c r="I34" s="4">
        <v>24806.246999999999</v>
      </c>
      <c r="J34" s="4">
        <v>0</v>
      </c>
      <c r="K34" s="4">
        <v>0</v>
      </c>
      <c r="L34" s="4">
        <f t="shared" si="1"/>
        <v>24806.246999999999</v>
      </c>
      <c r="M34" s="4">
        <v>8083.2280000000001</v>
      </c>
      <c r="N34" s="4">
        <v>5468.6840000000002</v>
      </c>
      <c r="O34" s="13">
        <f t="shared" si="2"/>
        <v>13551.912</v>
      </c>
      <c r="P34" s="13">
        <f t="shared" si="3"/>
        <v>69746.7</v>
      </c>
    </row>
    <row r="35" spans="2:16">
      <c r="B35" s="25" t="s">
        <v>26</v>
      </c>
      <c r="C35" s="16">
        <v>6091.2460000000001</v>
      </c>
      <c r="D35" s="16"/>
      <c r="E35" s="16">
        <f t="shared" si="0"/>
        <v>6091.2460000000001</v>
      </c>
      <c r="F35" s="16">
        <v>4025.163</v>
      </c>
      <c r="G35" s="16">
        <v>7091.1329999999998</v>
      </c>
      <c r="H35" s="16">
        <v>22714.198</v>
      </c>
      <c r="I35" s="16">
        <v>13299.679</v>
      </c>
      <c r="J35" s="16">
        <v>1426.17</v>
      </c>
      <c r="K35" s="16">
        <v>16900.752</v>
      </c>
      <c r="L35" s="16">
        <f t="shared" si="1"/>
        <v>31626.601000000002</v>
      </c>
      <c r="M35" s="16">
        <v>12213.744000000001</v>
      </c>
      <c r="N35" s="16">
        <v>4103.875</v>
      </c>
      <c r="O35" s="15">
        <f t="shared" si="2"/>
        <v>16317.619000000001</v>
      </c>
      <c r="P35" s="15">
        <f t="shared" si="3"/>
        <v>87865.960000000021</v>
      </c>
    </row>
    <row r="36" spans="2:16">
      <c r="B36" s="25" t="s">
        <v>25</v>
      </c>
      <c r="C36" s="4">
        <v>330.86700000000002</v>
      </c>
      <c r="D36" s="4"/>
      <c r="E36" s="4">
        <f t="shared" si="0"/>
        <v>330.86700000000002</v>
      </c>
      <c r="F36" s="4">
        <v>1176.155</v>
      </c>
      <c r="G36" s="4">
        <v>1750.1990000000001</v>
      </c>
      <c r="H36" s="4">
        <v>0</v>
      </c>
      <c r="I36" s="4">
        <v>2662.7750000000001</v>
      </c>
      <c r="J36" s="4">
        <v>0</v>
      </c>
      <c r="K36" s="4">
        <v>11249.092000000001</v>
      </c>
      <c r="L36" s="4">
        <f t="shared" si="1"/>
        <v>13911.867</v>
      </c>
      <c r="M36" s="4">
        <v>9893.0889999999999</v>
      </c>
      <c r="N36" s="4">
        <v>235.874</v>
      </c>
      <c r="O36" s="13">
        <f t="shared" si="2"/>
        <v>10128.963</v>
      </c>
      <c r="P36" s="13">
        <f t="shared" si="3"/>
        <v>27298.050999999999</v>
      </c>
    </row>
    <row r="37" spans="2:16">
      <c r="B37" s="25" t="s">
        <v>24</v>
      </c>
      <c r="C37" s="16">
        <v>9107.4240000000009</v>
      </c>
      <c r="D37" s="16">
        <v>1269.9970000000001</v>
      </c>
      <c r="E37" s="16">
        <f t="shared" si="0"/>
        <v>10377.421</v>
      </c>
      <c r="F37" s="16">
        <v>2740.6280000000002</v>
      </c>
      <c r="G37" s="16">
        <v>15542.424999999999</v>
      </c>
      <c r="H37" s="16">
        <v>56860.684999999998</v>
      </c>
      <c r="I37" s="16">
        <v>4075.7420000000002</v>
      </c>
      <c r="J37" s="16">
        <v>0</v>
      </c>
      <c r="K37" s="16">
        <v>0</v>
      </c>
      <c r="L37" s="16">
        <f t="shared" si="1"/>
        <v>4075.7420000000002</v>
      </c>
      <c r="M37" s="16">
        <v>13669.630999999999</v>
      </c>
      <c r="N37" s="16">
        <v>56301.889000000003</v>
      </c>
      <c r="O37" s="15">
        <f t="shared" si="2"/>
        <v>69971.520000000004</v>
      </c>
      <c r="P37" s="15">
        <f t="shared" si="3"/>
        <v>159568.421</v>
      </c>
    </row>
    <row r="38" spans="2:16">
      <c r="B38" s="25" t="s">
        <v>23</v>
      </c>
      <c r="C38" s="4">
        <v>136.86699999999999</v>
      </c>
      <c r="D38" s="4"/>
      <c r="E38" s="4">
        <f t="shared" si="0"/>
        <v>136.86699999999999</v>
      </c>
      <c r="F38" s="4">
        <v>1278.556</v>
      </c>
      <c r="G38" s="4">
        <v>1789.1790000000001</v>
      </c>
      <c r="H38" s="4">
        <v>7143.51</v>
      </c>
      <c r="I38" s="4">
        <v>2964.239</v>
      </c>
      <c r="J38" s="4">
        <v>0</v>
      </c>
      <c r="K38" s="4">
        <v>0</v>
      </c>
      <c r="L38" s="4">
        <f t="shared" si="1"/>
        <v>2964.239</v>
      </c>
      <c r="M38" s="4">
        <v>4544.5249999999996</v>
      </c>
      <c r="N38" s="4">
        <v>0</v>
      </c>
      <c r="O38" s="13">
        <f t="shared" si="2"/>
        <v>4544.5249999999996</v>
      </c>
      <c r="P38" s="13">
        <f t="shared" si="3"/>
        <v>17856.876</v>
      </c>
    </row>
    <row r="39" spans="2:16" ht="15.75" thickBot="1">
      <c r="B39" s="25" t="s">
        <v>22</v>
      </c>
      <c r="C39" s="16">
        <v>648.43299999999999</v>
      </c>
      <c r="D39" s="16"/>
      <c r="E39" s="16">
        <f t="shared" si="0"/>
        <v>648.43299999999999</v>
      </c>
      <c r="F39" s="16">
        <v>764.55399999999997</v>
      </c>
      <c r="G39" s="16">
        <v>1764.5039999999999</v>
      </c>
      <c r="H39" s="16">
        <v>22574.946</v>
      </c>
      <c r="I39" s="16">
        <v>7698.7280000000001</v>
      </c>
      <c r="J39" s="16">
        <v>0</v>
      </c>
      <c r="K39" s="16">
        <v>0</v>
      </c>
      <c r="L39" s="16">
        <f t="shared" si="1"/>
        <v>7698.7280000000001</v>
      </c>
      <c r="M39" s="16">
        <v>4568.0219999999999</v>
      </c>
      <c r="N39" s="16">
        <v>0</v>
      </c>
      <c r="O39" s="15">
        <f t="shared" si="2"/>
        <v>4568.0219999999999</v>
      </c>
      <c r="P39" s="15">
        <f t="shared" si="3"/>
        <v>38019.186999999998</v>
      </c>
    </row>
    <row r="40" spans="2:16" ht="15.75" thickBot="1">
      <c r="B40" s="59" t="s">
        <v>300</v>
      </c>
      <c r="C40" s="36">
        <f t="shared" ref="C40:O40" si="4">SUM(C6:C39)</f>
        <v>646410.00300000003</v>
      </c>
      <c r="D40" s="36">
        <f t="shared" si="4"/>
        <v>167592.397</v>
      </c>
      <c r="E40" s="36">
        <f t="shared" si="4"/>
        <v>814002.39999999991</v>
      </c>
      <c r="F40" s="36">
        <f t="shared" si="4"/>
        <v>251805.87900000002</v>
      </c>
      <c r="G40" s="36">
        <f t="shared" si="4"/>
        <v>322663.66200000013</v>
      </c>
      <c r="H40" s="36">
        <f t="shared" si="4"/>
        <v>1197247.2680000002</v>
      </c>
      <c r="I40" s="36">
        <f t="shared" si="4"/>
        <v>1247065.2429999998</v>
      </c>
      <c r="J40" s="36">
        <f t="shared" si="4"/>
        <v>100532.08199999999</v>
      </c>
      <c r="K40" s="36">
        <f t="shared" si="4"/>
        <v>197792.22400000002</v>
      </c>
      <c r="L40" s="36">
        <f t="shared" si="4"/>
        <v>1545389.5489999996</v>
      </c>
      <c r="M40" s="36">
        <f t="shared" si="4"/>
        <v>289005.63299999997</v>
      </c>
      <c r="N40" s="36">
        <f t="shared" si="4"/>
        <v>281874.63100000005</v>
      </c>
      <c r="O40" s="37">
        <f t="shared" si="4"/>
        <v>570880.26400000008</v>
      </c>
      <c r="P40" s="37">
        <f t="shared" ref="P40" si="5">SUM(P6:P39)</f>
        <v>4701989.0220000008</v>
      </c>
    </row>
    <row r="41" spans="2:16" ht="15.75" thickBot="1">
      <c r="B41" s="59" t="s">
        <v>61</v>
      </c>
      <c r="C41" s="191">
        <f>C30+C19</f>
        <v>141635.69699999999</v>
      </c>
      <c r="D41" s="191">
        <f t="shared" ref="D41:P41" si="6">D30+D19</f>
        <v>71975.784</v>
      </c>
      <c r="E41" s="191">
        <f t="shared" si="6"/>
        <v>213611.48099999997</v>
      </c>
      <c r="F41" s="191">
        <f t="shared" si="6"/>
        <v>6164.6410000000005</v>
      </c>
      <c r="G41" s="191">
        <f t="shared" si="6"/>
        <v>19479.45</v>
      </c>
      <c r="H41" s="191">
        <f t="shared" si="6"/>
        <v>192726.28899999999</v>
      </c>
      <c r="I41" s="191">
        <f t="shared" si="6"/>
        <v>112733.201</v>
      </c>
      <c r="J41" s="191">
        <f t="shared" si="6"/>
        <v>7547.4229999999998</v>
      </c>
      <c r="K41" s="191">
        <f t="shared" si="6"/>
        <v>0</v>
      </c>
      <c r="L41" s="191">
        <f t="shared" si="6"/>
        <v>120280.624</v>
      </c>
      <c r="M41" s="191">
        <f t="shared" si="6"/>
        <v>2417.576</v>
      </c>
      <c r="N41" s="191">
        <f t="shared" si="6"/>
        <v>6773.0860000000002</v>
      </c>
      <c r="O41" s="192">
        <f t="shared" si="6"/>
        <v>9190.6620000000003</v>
      </c>
      <c r="P41" s="192">
        <f t="shared" si="6"/>
        <v>561453.147</v>
      </c>
    </row>
    <row r="42" spans="2:16">
      <c r="B42" s="197" t="s">
        <v>107</v>
      </c>
      <c r="C42" s="198"/>
      <c r="D42" s="198"/>
      <c r="E42" s="198"/>
      <c r="F42" s="198">
        <v>0</v>
      </c>
      <c r="G42" s="198"/>
      <c r="H42" s="198"/>
      <c r="I42" s="198"/>
      <c r="J42" s="198"/>
      <c r="K42" s="198"/>
      <c r="L42" s="198"/>
      <c r="M42" s="198"/>
      <c r="N42" s="198"/>
      <c r="O42" s="198"/>
      <c r="P42" s="200">
        <f t="shared" ref="P42:P47" si="7">SUM(E42:K42)+SUM(M42:N42)</f>
        <v>0</v>
      </c>
    </row>
    <row r="43" spans="2:16">
      <c r="B43" s="25" t="s">
        <v>124</v>
      </c>
      <c r="C43" s="4"/>
      <c r="D43" s="4"/>
      <c r="E43" s="4"/>
      <c r="F43" s="4">
        <v>0</v>
      </c>
      <c r="G43" s="4"/>
      <c r="H43" s="4"/>
      <c r="I43" s="4"/>
      <c r="J43" s="4"/>
      <c r="K43" s="4"/>
      <c r="L43" s="4"/>
      <c r="M43" s="4"/>
      <c r="N43" s="4"/>
      <c r="O43" s="4"/>
      <c r="P43" s="201">
        <f t="shared" si="7"/>
        <v>0</v>
      </c>
    </row>
    <row r="44" spans="2:16">
      <c r="B44" s="25" t="s">
        <v>126</v>
      </c>
      <c r="C44" s="16"/>
      <c r="D44" s="16"/>
      <c r="E44" s="16"/>
      <c r="F44" s="16">
        <v>0</v>
      </c>
      <c r="G44" s="16"/>
      <c r="H44" s="16"/>
      <c r="I44" s="16"/>
      <c r="J44" s="16"/>
      <c r="K44" s="16"/>
      <c r="L44" s="16"/>
      <c r="M44" s="16"/>
      <c r="N44" s="16"/>
      <c r="O44" s="16"/>
      <c r="P44" s="202">
        <f t="shared" si="7"/>
        <v>0</v>
      </c>
    </row>
    <row r="45" spans="2:16">
      <c r="B45" s="25" t="s">
        <v>180</v>
      </c>
      <c r="C45" s="4"/>
      <c r="D45" s="4"/>
      <c r="E45" s="4"/>
      <c r="F45" s="4">
        <v>0</v>
      </c>
      <c r="G45" s="4"/>
      <c r="H45" s="4"/>
      <c r="I45" s="4"/>
      <c r="J45" s="4"/>
      <c r="K45" s="4"/>
      <c r="L45" s="4"/>
      <c r="M45" s="4"/>
      <c r="N45" s="4"/>
      <c r="O45" s="4"/>
      <c r="P45" s="201">
        <f t="shared" si="7"/>
        <v>0</v>
      </c>
    </row>
    <row r="46" spans="2:16" ht="15.75" thickBot="1">
      <c r="B46" s="25" t="s">
        <v>146</v>
      </c>
      <c r="C46" s="16"/>
      <c r="D46" s="16"/>
      <c r="E46" s="16"/>
      <c r="F46" s="16">
        <v>0</v>
      </c>
      <c r="G46" s="16"/>
      <c r="H46" s="16"/>
      <c r="I46" s="16"/>
      <c r="J46" s="16"/>
      <c r="K46" s="16"/>
      <c r="L46" s="16"/>
      <c r="M46" s="16"/>
      <c r="N46" s="16"/>
      <c r="O46" s="16"/>
      <c r="P46" s="202">
        <f t="shared" si="7"/>
        <v>0</v>
      </c>
    </row>
    <row r="47" spans="2:16" ht="15.75" thickBot="1">
      <c r="B47" s="59" t="s">
        <v>133</v>
      </c>
      <c r="C47" s="55"/>
      <c r="D47" s="36"/>
      <c r="E47" s="36"/>
      <c r="F47" s="36">
        <f>SUM(F42:F46)</f>
        <v>0</v>
      </c>
      <c r="G47" s="36"/>
      <c r="H47" s="36"/>
      <c r="I47" s="36"/>
      <c r="J47" s="36"/>
      <c r="K47" s="36"/>
      <c r="L47" s="36"/>
      <c r="M47" s="36"/>
      <c r="N47" s="36"/>
      <c r="O47" s="36"/>
      <c r="P47" s="203">
        <f t="shared" si="7"/>
        <v>0</v>
      </c>
    </row>
    <row r="49" spans="2:16" ht="15.75" thickBot="1">
      <c r="B49" s="60" t="s">
        <v>137</v>
      </c>
      <c r="C49" s="33">
        <v>167592.397</v>
      </c>
      <c r="D49" s="33"/>
      <c r="E49" s="33"/>
      <c r="F49" s="33"/>
      <c r="G49" s="33"/>
      <c r="H49" s="33"/>
      <c r="I49" s="33"/>
      <c r="J49" s="33"/>
      <c r="K49" s="33"/>
      <c r="L49" s="33"/>
      <c r="M49" s="33"/>
      <c r="N49" s="33"/>
      <c r="O49" s="33"/>
      <c r="P49" s="33"/>
    </row>
    <row r="50" spans="2:16">
      <c r="B50" s="61" t="s">
        <v>179</v>
      </c>
      <c r="C50" s="62">
        <f>SUM(C49)</f>
        <v>167592.397</v>
      </c>
      <c r="D50" s="63"/>
      <c r="E50" s="63"/>
      <c r="F50" s="63"/>
      <c r="G50" s="63"/>
      <c r="H50" s="63"/>
      <c r="I50" s="63"/>
      <c r="J50" s="63"/>
      <c r="K50" s="63"/>
      <c r="L50" s="63"/>
      <c r="M50" s="63"/>
      <c r="N50" s="63"/>
      <c r="O50" s="63"/>
      <c r="P50" s="63"/>
    </row>
  </sheetData>
  <mergeCells count="2">
    <mergeCell ref="C2:P2"/>
    <mergeCell ref="C3:P3"/>
  </mergeCells>
  <hyperlinks>
    <hyperlink ref="R1" location="ReadMe!A1" display="go back to ReadMe"/>
  </hyperlinks>
  <printOptions horizontalCentered="1"/>
  <pageMargins left="0.23622047244094491" right="0.23622047244094491" top="0.74803149606299213" bottom="0.74803149606299213" header="0.31496062992125984" footer="0.31496062992125984"/>
  <pageSetup paperSize="9" scale="90" orientation="portrait" r:id="rId1"/>
  <headerFooter>
    <oddHeader>&amp;C&amp;A</oddHeader>
    <oddFooter>&amp;C&amp;Z&amp;F</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0"/>
  <sheetViews>
    <sheetView workbookViewId="0">
      <selection activeCell="J30" sqref="J30"/>
    </sheetView>
  </sheetViews>
  <sheetFormatPr baseColWidth="10" defaultColWidth="9.140625" defaultRowHeight="15"/>
  <cols>
    <col min="1" max="1" width="2.7109375" customWidth="1"/>
    <col min="2" max="2" width="9.7109375" style="1" bestFit="1" customWidth="1"/>
    <col min="4" max="5" width="9.140625" style="109"/>
    <col min="8" max="8" width="9.140625" customWidth="1"/>
    <col min="11" max="11" width="9.140625" customWidth="1"/>
  </cols>
  <sheetData>
    <row r="1" spans="1:18" ht="19.5" thickBot="1">
      <c r="A1" s="120" t="s">
        <v>302</v>
      </c>
      <c r="G1" s="118" t="s">
        <v>86</v>
      </c>
      <c r="R1" s="142" t="s">
        <v>370</v>
      </c>
    </row>
    <row r="2" spans="1:18" s="2" customFormat="1" ht="15.75" customHeight="1" thickBot="1">
      <c r="B2" s="30" t="s">
        <v>59</v>
      </c>
      <c r="C2" s="205">
        <v>2050</v>
      </c>
      <c r="D2" s="206"/>
      <c r="E2" s="206"/>
      <c r="F2" s="206"/>
      <c r="G2" s="206"/>
      <c r="H2" s="206"/>
      <c r="I2" s="206"/>
      <c r="J2" s="206"/>
      <c r="K2" s="206"/>
      <c r="L2" s="206"/>
      <c r="M2" s="206"/>
      <c r="N2" s="206"/>
      <c r="O2" s="206"/>
      <c r="P2" s="207"/>
    </row>
    <row r="3" spans="1:18" s="2" customFormat="1" ht="15.75" customHeight="1" thickBot="1">
      <c r="B3" s="58" t="s">
        <v>60</v>
      </c>
      <c r="C3" s="205" t="s">
        <v>9</v>
      </c>
      <c r="D3" s="206"/>
      <c r="E3" s="206"/>
      <c r="F3" s="206"/>
      <c r="G3" s="206"/>
      <c r="H3" s="206"/>
      <c r="I3" s="206"/>
      <c r="J3" s="206"/>
      <c r="K3" s="206"/>
      <c r="L3" s="206"/>
      <c r="M3" s="206"/>
      <c r="N3" s="206"/>
      <c r="O3" s="206"/>
      <c r="P3" s="207"/>
    </row>
    <row r="4" spans="1:18" ht="23.25" thickBot="1">
      <c r="B4" s="23" t="s">
        <v>149</v>
      </c>
      <c r="C4" s="67" t="s">
        <v>14</v>
      </c>
      <c r="D4" s="67" t="s">
        <v>298</v>
      </c>
      <c r="E4" s="67" t="s">
        <v>297</v>
      </c>
      <c r="F4" s="65" t="s">
        <v>15</v>
      </c>
      <c r="G4" s="65" t="s">
        <v>17</v>
      </c>
      <c r="H4" s="65" t="s">
        <v>16</v>
      </c>
      <c r="I4" s="65" t="s">
        <v>151</v>
      </c>
      <c r="J4" s="65" t="s">
        <v>186</v>
      </c>
      <c r="K4" s="65" t="s">
        <v>153</v>
      </c>
      <c r="L4" s="65" t="s">
        <v>158</v>
      </c>
      <c r="M4" s="65" t="s">
        <v>176</v>
      </c>
      <c r="N4" s="65" t="s">
        <v>177</v>
      </c>
      <c r="O4" s="48" t="s">
        <v>187</v>
      </c>
      <c r="P4" s="48" t="s">
        <v>185</v>
      </c>
    </row>
    <row r="5" spans="1:18" ht="15.75" thickBot="1">
      <c r="B5" s="24" t="s">
        <v>57</v>
      </c>
      <c r="C5" s="18" t="s">
        <v>6</v>
      </c>
      <c r="D5" s="18" t="s">
        <v>6</v>
      </c>
      <c r="E5" s="18" t="s">
        <v>6</v>
      </c>
      <c r="F5" s="18" t="s">
        <v>21</v>
      </c>
      <c r="G5" s="18" t="s">
        <v>21</v>
      </c>
      <c r="H5" s="18" t="s">
        <v>21</v>
      </c>
      <c r="I5" s="18" t="s">
        <v>21</v>
      </c>
      <c r="J5" s="18" t="s">
        <v>21</v>
      </c>
      <c r="K5" s="18" t="s">
        <v>21</v>
      </c>
      <c r="L5" s="18" t="s">
        <v>21</v>
      </c>
      <c r="M5" s="18" t="s">
        <v>21</v>
      </c>
      <c r="N5" s="18" t="s">
        <v>21</v>
      </c>
      <c r="O5" s="17" t="s">
        <v>21</v>
      </c>
      <c r="P5" s="17" t="s">
        <v>6</v>
      </c>
    </row>
    <row r="6" spans="1:18">
      <c r="B6" s="25" t="s">
        <v>56</v>
      </c>
      <c r="C6" s="4">
        <v>679.86699999999996</v>
      </c>
      <c r="D6" s="4"/>
      <c r="E6" s="4">
        <f>C6+D6</f>
        <v>679.86699999999996</v>
      </c>
      <c r="F6" s="4">
        <v>3521.1950000000002</v>
      </c>
      <c r="G6" s="4">
        <v>0</v>
      </c>
      <c r="H6" s="4">
        <v>0</v>
      </c>
      <c r="I6" s="4">
        <v>1033.798</v>
      </c>
      <c r="J6" s="4">
        <v>0</v>
      </c>
      <c r="K6" s="4">
        <v>0</v>
      </c>
      <c r="L6" s="4">
        <f>SUM(I6:K6)</f>
        <v>1033.798</v>
      </c>
      <c r="M6" s="4">
        <v>2555.2669999999998</v>
      </c>
      <c r="N6" s="4">
        <v>2560.337</v>
      </c>
      <c r="O6" s="13">
        <f>SUM(M6:N6)</f>
        <v>5115.6039999999994</v>
      </c>
      <c r="P6" s="13">
        <f>SUM(E6:K6)+SUM(M6:N6)</f>
        <v>10350.464</v>
      </c>
    </row>
    <row r="7" spans="1:18">
      <c r="B7" s="25" t="s">
        <v>54</v>
      </c>
      <c r="C7" s="16">
        <v>4760.8109999999997</v>
      </c>
      <c r="D7" s="16"/>
      <c r="E7" s="16">
        <f t="shared" ref="E7:E39" si="0">C7+D7</f>
        <v>4760.8109999999997</v>
      </c>
      <c r="F7" s="16">
        <v>3120.306</v>
      </c>
      <c r="G7" s="16">
        <v>8032.9960000000001</v>
      </c>
      <c r="H7" s="16">
        <v>0</v>
      </c>
      <c r="I7" s="16">
        <v>1504.7719999999999</v>
      </c>
      <c r="J7" s="16">
        <v>0</v>
      </c>
      <c r="K7" s="16">
        <v>0</v>
      </c>
      <c r="L7" s="16">
        <f t="shared" ref="L7:L39" si="1">SUM(I7:K7)</f>
        <v>1504.7719999999999</v>
      </c>
      <c r="M7" s="16">
        <v>32709.953000000001</v>
      </c>
      <c r="N7" s="16">
        <v>8519.1710000000003</v>
      </c>
      <c r="O7" s="15">
        <f t="shared" ref="O7:O39" si="2">SUM(M7:N7)</f>
        <v>41229.124000000003</v>
      </c>
      <c r="P7" s="15">
        <f t="shared" ref="P7:P39" si="3">SUM(E7:K7)+SUM(M7:N7)</f>
        <v>58648.009000000005</v>
      </c>
    </row>
    <row r="8" spans="1:18">
      <c r="B8" s="25" t="s">
        <v>53</v>
      </c>
      <c r="C8" s="4">
        <v>1473.171</v>
      </c>
      <c r="D8" s="4"/>
      <c r="E8" s="4">
        <f t="shared" si="0"/>
        <v>1473.171</v>
      </c>
      <c r="F8" s="4">
        <v>1276.3240000000001</v>
      </c>
      <c r="G8" s="4">
        <v>0</v>
      </c>
      <c r="H8" s="4">
        <v>0</v>
      </c>
      <c r="I8" s="4">
        <v>710.98599999999999</v>
      </c>
      <c r="J8" s="4">
        <v>0</v>
      </c>
      <c r="K8" s="4">
        <v>0</v>
      </c>
      <c r="L8" s="4">
        <f t="shared" si="1"/>
        <v>710.98599999999999</v>
      </c>
      <c r="M8" s="4">
        <v>3623.72</v>
      </c>
      <c r="N8" s="4">
        <v>2284.4050000000002</v>
      </c>
      <c r="O8" s="13">
        <f t="shared" si="2"/>
        <v>5908.125</v>
      </c>
      <c r="P8" s="13">
        <f t="shared" si="3"/>
        <v>9368.6059999999998</v>
      </c>
    </row>
    <row r="9" spans="1:18">
      <c r="B9" s="25" t="s">
        <v>52</v>
      </c>
      <c r="C9" s="16">
        <v>24293.867999999999</v>
      </c>
      <c r="D9" s="16">
        <v>7853.1210000000001</v>
      </c>
      <c r="E9" s="16">
        <f t="shared" si="0"/>
        <v>32146.988999999998</v>
      </c>
      <c r="F9" s="16">
        <v>21646.95</v>
      </c>
      <c r="G9" s="16">
        <v>35993.347999999998</v>
      </c>
      <c r="H9" s="16">
        <v>0</v>
      </c>
      <c r="I9" s="16">
        <v>6433.1080000000002</v>
      </c>
      <c r="J9" s="16">
        <v>0</v>
      </c>
      <c r="K9" s="16">
        <v>0</v>
      </c>
      <c r="L9" s="16">
        <f t="shared" si="1"/>
        <v>6433.1080000000002</v>
      </c>
      <c r="M9" s="16">
        <v>1793.8979999999999</v>
      </c>
      <c r="N9" s="16">
        <v>0</v>
      </c>
      <c r="O9" s="15">
        <f t="shared" si="2"/>
        <v>1793.8979999999999</v>
      </c>
      <c r="P9" s="15">
        <f t="shared" si="3"/>
        <v>98014.292999999991</v>
      </c>
    </row>
    <row r="10" spans="1:18">
      <c r="B10" s="25" t="s">
        <v>51</v>
      </c>
      <c r="C10" s="4">
        <v>4702.4939999999997</v>
      </c>
      <c r="D10" s="4"/>
      <c r="E10" s="4">
        <f t="shared" si="0"/>
        <v>4702.4939999999997</v>
      </c>
      <c r="F10" s="4">
        <v>4489.8090000000002</v>
      </c>
      <c r="G10" s="4">
        <v>12171.584999999999</v>
      </c>
      <c r="H10" s="4">
        <v>0</v>
      </c>
      <c r="I10" s="4">
        <v>0</v>
      </c>
      <c r="J10" s="4">
        <v>0</v>
      </c>
      <c r="K10" s="4">
        <v>0</v>
      </c>
      <c r="L10" s="4">
        <f t="shared" si="1"/>
        <v>0</v>
      </c>
      <c r="M10" s="4">
        <v>1925.4159999999999</v>
      </c>
      <c r="N10" s="4">
        <v>2989.2860000000001</v>
      </c>
      <c r="O10" s="13">
        <f t="shared" si="2"/>
        <v>4914.7020000000002</v>
      </c>
      <c r="P10" s="13">
        <f t="shared" si="3"/>
        <v>26278.59</v>
      </c>
    </row>
    <row r="11" spans="1:18">
      <c r="B11" s="25" t="s">
        <v>50</v>
      </c>
      <c r="C11" s="16">
        <v>910.07399999999996</v>
      </c>
      <c r="D11" s="16"/>
      <c r="E11" s="16">
        <f t="shared" si="0"/>
        <v>910.07399999999996</v>
      </c>
      <c r="F11" s="16">
        <v>17475.884999999998</v>
      </c>
      <c r="G11" s="16">
        <v>8082.7740000000003</v>
      </c>
      <c r="H11" s="16">
        <v>0</v>
      </c>
      <c r="I11" s="16">
        <v>2.0459999999999998</v>
      </c>
      <c r="J11" s="16">
        <v>0</v>
      </c>
      <c r="K11" s="16">
        <v>0</v>
      </c>
      <c r="L11" s="16">
        <f t="shared" si="1"/>
        <v>2.0459999999999998</v>
      </c>
      <c r="M11" s="16">
        <v>18189.009999999998</v>
      </c>
      <c r="N11" s="16">
        <v>19823.3</v>
      </c>
      <c r="O11" s="15">
        <f t="shared" si="2"/>
        <v>38012.31</v>
      </c>
      <c r="P11" s="15">
        <f t="shared" si="3"/>
        <v>64483.088999999993</v>
      </c>
    </row>
    <row r="12" spans="1:18">
      <c r="B12" s="25" t="s">
        <v>49</v>
      </c>
      <c r="C12" s="4">
        <v>6281.6210000000001</v>
      </c>
      <c r="D12" s="4"/>
      <c r="E12" s="4">
        <f t="shared" si="0"/>
        <v>6281.6210000000001</v>
      </c>
      <c r="F12" s="4">
        <v>4546.5630000000001</v>
      </c>
      <c r="G12" s="4">
        <v>10032.880999999999</v>
      </c>
      <c r="H12" s="4">
        <v>31624.155999999999</v>
      </c>
      <c r="I12" s="4">
        <v>3694.6080000000002</v>
      </c>
      <c r="J12" s="4">
        <v>0</v>
      </c>
      <c r="K12" s="4">
        <v>0</v>
      </c>
      <c r="L12" s="4">
        <f t="shared" si="1"/>
        <v>3694.6080000000002</v>
      </c>
      <c r="M12" s="4">
        <v>1501.028</v>
      </c>
      <c r="N12" s="4">
        <v>938.029</v>
      </c>
      <c r="O12" s="13">
        <f t="shared" si="2"/>
        <v>2439.0569999999998</v>
      </c>
      <c r="P12" s="13">
        <f t="shared" si="3"/>
        <v>58618.886000000006</v>
      </c>
    </row>
    <row r="13" spans="1:18">
      <c r="B13" s="25" t="s">
        <v>48</v>
      </c>
      <c r="C13" s="16">
        <v>176256.84400000001</v>
      </c>
      <c r="D13" s="16">
        <v>28384.452000000001</v>
      </c>
      <c r="E13" s="16">
        <f t="shared" si="0"/>
        <v>204641.296</v>
      </c>
      <c r="F13" s="16">
        <v>109191.541</v>
      </c>
      <c r="G13" s="16">
        <v>86084.657000000007</v>
      </c>
      <c r="H13" s="16">
        <v>0</v>
      </c>
      <c r="I13" s="16">
        <v>19249.723000000002</v>
      </c>
      <c r="J13" s="16">
        <v>39.093000000000004</v>
      </c>
      <c r="K13" s="16">
        <v>0</v>
      </c>
      <c r="L13" s="16">
        <f t="shared" si="1"/>
        <v>19288.816000000003</v>
      </c>
      <c r="M13" s="16">
        <v>24324.248</v>
      </c>
      <c r="N13" s="16">
        <v>0</v>
      </c>
      <c r="O13" s="15">
        <f t="shared" si="2"/>
        <v>24324.248</v>
      </c>
      <c r="P13" s="15">
        <f t="shared" si="3"/>
        <v>443530.55800000002</v>
      </c>
    </row>
    <row r="14" spans="1:18">
      <c r="B14" s="25" t="s">
        <v>47</v>
      </c>
      <c r="C14" s="4">
        <v>13988.992</v>
      </c>
      <c r="D14" s="4">
        <v>7366.0420000000004</v>
      </c>
      <c r="E14" s="4">
        <f t="shared" si="0"/>
        <v>21355.034</v>
      </c>
      <c r="F14" s="4">
        <v>70.078000000000003</v>
      </c>
      <c r="G14" s="4">
        <v>13296.133</v>
      </c>
      <c r="H14" s="4">
        <v>0</v>
      </c>
      <c r="I14" s="4">
        <v>615.58000000000004</v>
      </c>
      <c r="J14" s="4">
        <v>0</v>
      </c>
      <c r="K14" s="4">
        <v>0</v>
      </c>
      <c r="L14" s="4">
        <f t="shared" si="1"/>
        <v>615.58000000000004</v>
      </c>
      <c r="M14" s="4">
        <v>21.713000000000001</v>
      </c>
      <c r="N14" s="4">
        <v>0</v>
      </c>
      <c r="O14" s="13">
        <f t="shared" si="2"/>
        <v>21.713000000000001</v>
      </c>
      <c r="P14" s="13">
        <f t="shared" si="3"/>
        <v>35358.538000000008</v>
      </c>
    </row>
    <row r="15" spans="1:18">
      <c r="B15" s="25" t="s">
        <v>46</v>
      </c>
      <c r="C15" s="16">
        <v>4561.2839999999997</v>
      </c>
      <c r="D15" s="16"/>
      <c r="E15" s="16">
        <f t="shared" si="0"/>
        <v>4561.2839999999997</v>
      </c>
      <c r="F15" s="16">
        <v>1526.3389999999999</v>
      </c>
      <c r="G15" s="16">
        <v>2287.2109999999998</v>
      </c>
      <c r="H15" s="16">
        <v>0</v>
      </c>
      <c r="I15" s="16">
        <v>1270.1310000000001</v>
      </c>
      <c r="J15" s="16">
        <v>0</v>
      </c>
      <c r="K15" s="16">
        <v>0</v>
      </c>
      <c r="L15" s="16">
        <f t="shared" si="1"/>
        <v>1270.1310000000001</v>
      </c>
      <c r="M15" s="16">
        <v>45.883000000000003</v>
      </c>
      <c r="N15" s="16">
        <v>0</v>
      </c>
      <c r="O15" s="15">
        <f t="shared" si="2"/>
        <v>45.883000000000003</v>
      </c>
      <c r="P15" s="15">
        <f t="shared" si="3"/>
        <v>9690.8479999999981</v>
      </c>
    </row>
    <row r="16" spans="1:18">
      <c r="B16" s="25" t="s">
        <v>45</v>
      </c>
      <c r="C16" s="4">
        <v>83634.491999999998</v>
      </c>
      <c r="D16" s="4"/>
      <c r="E16" s="4">
        <f t="shared" si="0"/>
        <v>83634.491999999998</v>
      </c>
      <c r="F16" s="4">
        <v>151900.261</v>
      </c>
      <c r="G16" s="4">
        <v>53216.472999999998</v>
      </c>
      <c r="H16" s="4">
        <v>20596.412</v>
      </c>
      <c r="I16" s="4">
        <v>21573.010999999999</v>
      </c>
      <c r="J16" s="4">
        <v>0</v>
      </c>
      <c r="K16" s="4">
        <v>0</v>
      </c>
      <c r="L16" s="4">
        <f t="shared" si="1"/>
        <v>21573.010999999999</v>
      </c>
      <c r="M16" s="4">
        <v>20388.8</v>
      </c>
      <c r="N16" s="4">
        <v>13981.687</v>
      </c>
      <c r="O16" s="13">
        <f t="shared" si="2"/>
        <v>34370.487000000001</v>
      </c>
      <c r="P16" s="13">
        <f t="shared" si="3"/>
        <v>365291.13600000006</v>
      </c>
    </row>
    <row r="17" spans="2:16">
      <c r="B17" s="25" t="s">
        <v>44</v>
      </c>
      <c r="C17" s="16">
        <v>6225.4390000000003</v>
      </c>
      <c r="D17" s="16"/>
      <c r="E17" s="16">
        <f t="shared" si="0"/>
        <v>6225.4390000000003</v>
      </c>
      <c r="F17" s="16">
        <v>9.9499999999999993</v>
      </c>
      <c r="G17" s="16">
        <v>12591.187</v>
      </c>
      <c r="H17" s="16">
        <v>42002.928999999996</v>
      </c>
      <c r="I17" s="16">
        <v>2.7090000000000001</v>
      </c>
      <c r="J17" s="16">
        <v>0</v>
      </c>
      <c r="K17" s="16">
        <v>0</v>
      </c>
      <c r="L17" s="16">
        <f t="shared" si="1"/>
        <v>2.7090000000000001</v>
      </c>
      <c r="M17" s="16">
        <v>7169.0320000000002</v>
      </c>
      <c r="N17" s="16">
        <v>6430.6869999999999</v>
      </c>
      <c r="O17" s="15">
        <f t="shared" si="2"/>
        <v>13599.719000000001</v>
      </c>
      <c r="P17" s="15">
        <f t="shared" si="3"/>
        <v>74431.933000000005</v>
      </c>
    </row>
    <row r="18" spans="2:16">
      <c r="B18" s="25" t="s">
        <v>42</v>
      </c>
      <c r="C18" s="4">
        <v>109986.18799999999</v>
      </c>
      <c r="D18" s="4"/>
      <c r="E18" s="4">
        <f t="shared" si="0"/>
        <v>109986.18799999999</v>
      </c>
      <c r="F18" s="4">
        <v>95447.785000000003</v>
      </c>
      <c r="G18" s="4">
        <v>92078.987999999998</v>
      </c>
      <c r="H18" s="4">
        <v>93764.016000000003</v>
      </c>
      <c r="I18" s="4">
        <v>16052.455</v>
      </c>
      <c r="J18" s="4">
        <v>0</v>
      </c>
      <c r="K18" s="4">
        <v>0</v>
      </c>
      <c r="L18" s="4">
        <f t="shared" si="1"/>
        <v>16052.455</v>
      </c>
      <c r="M18" s="4">
        <v>45278.656999999999</v>
      </c>
      <c r="N18" s="4">
        <v>26905.145</v>
      </c>
      <c r="O18" s="13">
        <f t="shared" si="2"/>
        <v>72183.801999999996</v>
      </c>
      <c r="P18" s="13">
        <f t="shared" si="3"/>
        <v>479513.23400000005</v>
      </c>
    </row>
    <row r="19" spans="2:16">
      <c r="B19" s="25" t="s">
        <v>43</v>
      </c>
      <c r="C19" s="16">
        <v>132141.13500000001</v>
      </c>
      <c r="D19" s="16">
        <v>12489.921</v>
      </c>
      <c r="E19" s="16">
        <f t="shared" si="0"/>
        <v>144631.05600000001</v>
      </c>
      <c r="F19" s="16">
        <v>37414.245000000003</v>
      </c>
      <c r="G19" s="16">
        <v>30370.072</v>
      </c>
      <c r="H19" s="16">
        <v>73351.16</v>
      </c>
      <c r="I19" s="16">
        <v>8847.4130000000005</v>
      </c>
      <c r="J19" s="16">
        <v>0</v>
      </c>
      <c r="K19" s="16">
        <v>0</v>
      </c>
      <c r="L19" s="16">
        <f t="shared" si="1"/>
        <v>8847.4130000000005</v>
      </c>
      <c r="M19" s="16">
        <v>2422.4340000000002</v>
      </c>
      <c r="N19" s="16">
        <v>6786.06</v>
      </c>
      <c r="O19" s="15">
        <f t="shared" si="2"/>
        <v>9208.4940000000006</v>
      </c>
      <c r="P19" s="15">
        <f t="shared" si="3"/>
        <v>303822.44000000006</v>
      </c>
    </row>
    <row r="20" spans="2:16">
      <c r="B20" s="25" t="s">
        <v>41</v>
      </c>
      <c r="C20" s="4">
        <v>22124.557000000001</v>
      </c>
      <c r="D20" s="4"/>
      <c r="E20" s="4">
        <f t="shared" si="0"/>
        <v>22124.557000000001</v>
      </c>
      <c r="F20" s="4">
        <v>13685.902</v>
      </c>
      <c r="G20" s="4">
        <v>12300.955</v>
      </c>
      <c r="H20" s="4">
        <v>0</v>
      </c>
      <c r="I20" s="4">
        <v>3572.4740000000002</v>
      </c>
      <c r="J20" s="4">
        <v>0</v>
      </c>
      <c r="K20" s="4">
        <v>0</v>
      </c>
      <c r="L20" s="4">
        <f t="shared" si="1"/>
        <v>3572.4740000000002</v>
      </c>
      <c r="M20" s="4">
        <v>842.96900000000005</v>
      </c>
      <c r="N20" s="4">
        <v>3702.7719999999999</v>
      </c>
      <c r="O20" s="13">
        <f t="shared" si="2"/>
        <v>4545.741</v>
      </c>
      <c r="P20" s="13">
        <f t="shared" si="3"/>
        <v>56229.629000000008</v>
      </c>
    </row>
    <row r="21" spans="2:16">
      <c r="B21" s="25" t="s">
        <v>40</v>
      </c>
      <c r="C21" s="16">
        <v>2782.7829999999999</v>
      </c>
      <c r="D21" s="16"/>
      <c r="E21" s="16">
        <f t="shared" si="0"/>
        <v>2782.7829999999999</v>
      </c>
      <c r="F21" s="16">
        <v>4676.3410000000003</v>
      </c>
      <c r="G21" s="16">
        <v>1330.98</v>
      </c>
      <c r="H21" s="16">
        <v>0</v>
      </c>
      <c r="I21" s="16">
        <v>826.57600000000002</v>
      </c>
      <c r="J21" s="16">
        <v>0</v>
      </c>
      <c r="K21" s="16">
        <v>0</v>
      </c>
      <c r="L21" s="16">
        <f t="shared" si="1"/>
        <v>826.57600000000002</v>
      </c>
      <c r="M21" s="16">
        <v>1768.635</v>
      </c>
      <c r="N21" s="16">
        <v>4712.933</v>
      </c>
      <c r="O21" s="15">
        <f t="shared" si="2"/>
        <v>6481.5680000000002</v>
      </c>
      <c r="P21" s="15">
        <f t="shared" si="3"/>
        <v>16098.248</v>
      </c>
    </row>
    <row r="22" spans="2:16">
      <c r="B22" s="25" t="s">
        <v>39</v>
      </c>
      <c r="C22" s="4">
        <v>10137.276</v>
      </c>
      <c r="D22" s="4"/>
      <c r="E22" s="4">
        <f t="shared" si="0"/>
        <v>10137.276</v>
      </c>
      <c r="F22" s="4">
        <v>4602.1450000000004</v>
      </c>
      <c r="G22" s="4">
        <v>21733.387999999999</v>
      </c>
      <c r="H22" s="4">
        <v>10439.777</v>
      </c>
      <c r="I22" s="4">
        <v>4390.2849999999999</v>
      </c>
      <c r="J22" s="4">
        <v>0</v>
      </c>
      <c r="K22" s="4">
        <v>0</v>
      </c>
      <c r="L22" s="4">
        <f t="shared" si="1"/>
        <v>4390.2849999999999</v>
      </c>
      <c r="M22" s="4">
        <v>226.482</v>
      </c>
      <c r="N22" s="4">
        <v>0</v>
      </c>
      <c r="O22" s="13">
        <f t="shared" si="2"/>
        <v>226.482</v>
      </c>
      <c r="P22" s="13">
        <f t="shared" si="3"/>
        <v>51529.353000000003</v>
      </c>
    </row>
    <row r="23" spans="2:16">
      <c r="B23" s="25" t="s">
        <v>38</v>
      </c>
      <c r="C23" s="16">
        <v>19998.575000000001</v>
      </c>
      <c r="D23" s="16"/>
      <c r="E23" s="16">
        <f t="shared" si="0"/>
        <v>19998.575000000001</v>
      </c>
      <c r="F23" s="16">
        <v>3290.8139999999999</v>
      </c>
      <c r="G23" s="16">
        <v>2860.9140000000002</v>
      </c>
      <c r="H23" s="16">
        <v>0</v>
      </c>
      <c r="I23" s="16">
        <v>4432.8059999999996</v>
      </c>
      <c r="J23" s="16">
        <v>0</v>
      </c>
      <c r="K23" s="16">
        <v>0</v>
      </c>
      <c r="L23" s="16">
        <f t="shared" si="1"/>
        <v>4432.8059999999996</v>
      </c>
      <c r="M23" s="16">
        <v>838.06100000000004</v>
      </c>
      <c r="N23" s="16">
        <v>0</v>
      </c>
      <c r="O23" s="15">
        <f t="shared" si="2"/>
        <v>838.06100000000004</v>
      </c>
      <c r="P23" s="15">
        <f t="shared" si="3"/>
        <v>31421.170000000002</v>
      </c>
    </row>
    <row r="24" spans="2:16">
      <c r="B24" s="25" t="s">
        <v>37</v>
      </c>
      <c r="C24" s="4">
        <v>68576.608999999997</v>
      </c>
      <c r="D24" s="4"/>
      <c r="E24" s="4">
        <f t="shared" si="0"/>
        <v>68576.608999999997</v>
      </c>
      <c r="F24" s="4">
        <v>151956.03099999999</v>
      </c>
      <c r="G24" s="4">
        <v>41871.218999999997</v>
      </c>
      <c r="H24" s="4">
        <v>0</v>
      </c>
      <c r="I24" s="4">
        <v>15135.098</v>
      </c>
      <c r="J24" s="4">
        <v>0</v>
      </c>
      <c r="K24" s="4">
        <v>0</v>
      </c>
      <c r="L24" s="4">
        <f t="shared" si="1"/>
        <v>15135.098</v>
      </c>
      <c r="M24" s="4">
        <v>19202.083999999999</v>
      </c>
      <c r="N24" s="4">
        <v>24679.429</v>
      </c>
      <c r="O24" s="13">
        <f t="shared" si="2"/>
        <v>43881.512999999999</v>
      </c>
      <c r="P24" s="13">
        <f t="shared" si="3"/>
        <v>321420.46999999997</v>
      </c>
    </row>
    <row r="25" spans="2:16">
      <c r="B25" s="25" t="s">
        <v>36</v>
      </c>
      <c r="C25" s="16">
        <v>7564.8509999999997</v>
      </c>
      <c r="D25" s="16"/>
      <c r="E25" s="16">
        <f t="shared" si="0"/>
        <v>7564.8509999999997</v>
      </c>
      <c r="F25" s="16">
        <v>2893.6489999999999</v>
      </c>
      <c r="G25" s="16">
        <v>3426.7339999999999</v>
      </c>
      <c r="H25" s="16">
        <v>10379.175999999999</v>
      </c>
      <c r="I25" s="16">
        <v>1208.0989999999999</v>
      </c>
      <c r="J25" s="16">
        <v>0</v>
      </c>
      <c r="K25" s="16">
        <v>0</v>
      </c>
      <c r="L25" s="16">
        <f t="shared" si="1"/>
        <v>1208.0989999999999</v>
      </c>
      <c r="M25" s="16">
        <v>1217.0160000000001</v>
      </c>
      <c r="N25" s="16">
        <v>0</v>
      </c>
      <c r="O25" s="15">
        <f t="shared" si="2"/>
        <v>1217.0160000000001</v>
      </c>
      <c r="P25" s="15">
        <f t="shared" si="3"/>
        <v>26689.524999999998</v>
      </c>
    </row>
    <row r="26" spans="2:16">
      <c r="B26" s="25" t="s">
        <v>35</v>
      </c>
      <c r="C26" s="4">
        <v>916.36800000000005</v>
      </c>
      <c r="D26" s="4"/>
      <c r="E26" s="4">
        <f t="shared" si="0"/>
        <v>916.36800000000005</v>
      </c>
      <c r="F26" s="4">
        <v>898.29300000000001</v>
      </c>
      <c r="G26" s="4">
        <v>2817.9630000000002</v>
      </c>
      <c r="H26" s="4">
        <v>0</v>
      </c>
      <c r="I26" s="4">
        <v>751.03599999999994</v>
      </c>
      <c r="J26" s="4">
        <v>0</v>
      </c>
      <c r="K26" s="4">
        <v>0</v>
      </c>
      <c r="L26" s="4">
        <f t="shared" si="1"/>
        <v>751.03599999999994</v>
      </c>
      <c r="M26" s="4">
        <v>941.18499999999995</v>
      </c>
      <c r="N26" s="4">
        <v>0</v>
      </c>
      <c r="O26" s="13">
        <f t="shared" si="2"/>
        <v>941.18499999999995</v>
      </c>
      <c r="P26" s="13">
        <f t="shared" si="3"/>
        <v>6324.8449999999993</v>
      </c>
    </row>
    <row r="27" spans="2:16">
      <c r="B27" s="25" t="s">
        <v>34</v>
      </c>
      <c r="C27" s="16">
        <v>6201.9960000000001</v>
      </c>
      <c r="D27" s="16"/>
      <c r="E27" s="16">
        <f t="shared" si="0"/>
        <v>6201.9960000000001</v>
      </c>
      <c r="F27" s="16">
        <v>3178.8890000000001</v>
      </c>
      <c r="G27" s="16">
        <v>5805.9970000000003</v>
      </c>
      <c r="H27" s="16">
        <v>0</v>
      </c>
      <c r="I27" s="16">
        <v>2410.1979999999999</v>
      </c>
      <c r="J27" s="16">
        <v>0</v>
      </c>
      <c r="K27" s="16">
        <v>0</v>
      </c>
      <c r="L27" s="16">
        <f t="shared" si="1"/>
        <v>2410.1979999999999</v>
      </c>
      <c r="M27" s="16">
        <v>3533.0680000000002</v>
      </c>
      <c r="N27" s="16">
        <v>0</v>
      </c>
      <c r="O27" s="15">
        <f t="shared" si="2"/>
        <v>3533.0680000000002</v>
      </c>
      <c r="P27" s="15">
        <f t="shared" si="3"/>
        <v>21130.148000000001</v>
      </c>
    </row>
    <row r="28" spans="2:16">
      <c r="B28" s="25" t="s">
        <v>32</v>
      </c>
      <c r="C28" s="4">
        <v>235.565</v>
      </c>
      <c r="D28" s="4"/>
      <c r="E28" s="4">
        <f t="shared" si="0"/>
        <v>235.565</v>
      </c>
      <c r="F28" s="4">
        <v>480.76799999999997</v>
      </c>
      <c r="G28" s="4">
        <v>0</v>
      </c>
      <c r="H28" s="4">
        <v>0</v>
      </c>
      <c r="I28" s="4">
        <v>0</v>
      </c>
      <c r="J28" s="4">
        <v>0</v>
      </c>
      <c r="K28" s="4">
        <v>0</v>
      </c>
      <c r="L28" s="4">
        <f t="shared" si="1"/>
        <v>0</v>
      </c>
      <c r="M28" s="4">
        <v>192.98099999999999</v>
      </c>
      <c r="N28" s="4">
        <v>1545.7560000000001</v>
      </c>
      <c r="O28" s="13">
        <f t="shared" si="2"/>
        <v>1738.7370000000001</v>
      </c>
      <c r="P28" s="13">
        <f t="shared" si="3"/>
        <v>2455.0700000000002</v>
      </c>
    </row>
    <row r="29" spans="2:16">
      <c r="B29" s="25" t="s">
        <v>31</v>
      </c>
      <c r="C29" s="16">
        <v>418.14400000000001</v>
      </c>
      <c r="D29" s="16"/>
      <c r="E29" s="16">
        <f t="shared" si="0"/>
        <v>418.14400000000001</v>
      </c>
      <c r="F29" s="16">
        <v>3020.23</v>
      </c>
      <c r="G29" s="16">
        <v>1585.4369999999999</v>
      </c>
      <c r="H29" s="16">
        <v>0</v>
      </c>
      <c r="I29" s="16">
        <v>922.12599999999998</v>
      </c>
      <c r="J29" s="16">
        <v>0</v>
      </c>
      <c r="K29" s="16">
        <v>0</v>
      </c>
      <c r="L29" s="16">
        <f t="shared" si="1"/>
        <v>922.12599999999998</v>
      </c>
      <c r="M29" s="16">
        <v>0</v>
      </c>
      <c r="N29" s="16">
        <v>1174.0129999999999</v>
      </c>
      <c r="O29" s="15">
        <f t="shared" si="2"/>
        <v>1174.0129999999999</v>
      </c>
      <c r="P29" s="15">
        <f t="shared" si="3"/>
        <v>7119.95</v>
      </c>
    </row>
    <row r="30" spans="2:16">
      <c r="B30" s="25" t="s">
        <v>33</v>
      </c>
      <c r="C30" s="4">
        <v>5051.5860000000002</v>
      </c>
      <c r="D30" s="4"/>
      <c r="E30" s="4">
        <f t="shared" si="0"/>
        <v>5051.5860000000002</v>
      </c>
      <c r="F30" s="4">
        <v>925.17899999999997</v>
      </c>
      <c r="G30" s="4">
        <v>0</v>
      </c>
      <c r="H30" s="4">
        <v>0</v>
      </c>
      <c r="I30" s="4">
        <v>649.05499999999995</v>
      </c>
      <c r="J30" s="4">
        <v>0</v>
      </c>
      <c r="K30" s="4">
        <v>0</v>
      </c>
      <c r="L30" s="4">
        <f t="shared" si="1"/>
        <v>649.05499999999995</v>
      </c>
      <c r="M30" s="4">
        <v>0</v>
      </c>
      <c r="N30" s="4">
        <v>0</v>
      </c>
      <c r="O30" s="13">
        <f t="shared" si="2"/>
        <v>0</v>
      </c>
      <c r="P30" s="13">
        <f t="shared" si="3"/>
        <v>6625.8200000000006</v>
      </c>
    </row>
    <row r="31" spans="2:16">
      <c r="B31" s="25" t="s">
        <v>29</v>
      </c>
      <c r="C31" s="16">
        <v>46290.635999999999</v>
      </c>
      <c r="D31" s="16">
        <v>762.36</v>
      </c>
      <c r="E31" s="16">
        <f t="shared" si="0"/>
        <v>47052.995999999999</v>
      </c>
      <c r="F31" s="16">
        <v>29171.091</v>
      </c>
      <c r="G31" s="16">
        <v>24496.812000000002</v>
      </c>
      <c r="H31" s="16">
        <v>10390.834000000001</v>
      </c>
      <c r="I31" s="16">
        <v>8534.9359999999997</v>
      </c>
      <c r="J31" s="16">
        <v>0</v>
      </c>
      <c r="K31" s="16">
        <v>0</v>
      </c>
      <c r="L31" s="16">
        <f t="shared" si="1"/>
        <v>8534.9359999999997</v>
      </c>
      <c r="M31" s="16">
        <v>124.81399999999999</v>
      </c>
      <c r="N31" s="16">
        <v>0</v>
      </c>
      <c r="O31" s="15">
        <f t="shared" si="2"/>
        <v>124.81399999999999</v>
      </c>
      <c r="P31" s="15">
        <f t="shared" si="3"/>
        <v>119771.48300000001</v>
      </c>
    </row>
    <row r="32" spans="2:16">
      <c r="B32" s="25" t="s">
        <v>28</v>
      </c>
      <c r="C32" s="4">
        <v>14250.6</v>
      </c>
      <c r="D32" s="4">
        <v>0</v>
      </c>
      <c r="E32" s="4">
        <f t="shared" si="0"/>
        <v>14250.6</v>
      </c>
      <c r="F32" s="4">
        <v>0</v>
      </c>
      <c r="G32" s="4">
        <v>2069.59</v>
      </c>
      <c r="H32" s="4">
        <v>0</v>
      </c>
      <c r="I32" s="4">
        <v>0</v>
      </c>
      <c r="J32" s="4">
        <v>0</v>
      </c>
      <c r="K32" s="4">
        <v>0</v>
      </c>
      <c r="L32" s="4">
        <f t="shared" si="1"/>
        <v>0</v>
      </c>
      <c r="M32" s="4">
        <v>43114.17</v>
      </c>
      <c r="N32" s="4">
        <v>90881.967999999993</v>
      </c>
      <c r="O32" s="13">
        <f t="shared" si="2"/>
        <v>133996.13799999998</v>
      </c>
      <c r="P32" s="13">
        <f t="shared" si="3"/>
        <v>150316.32799999998</v>
      </c>
    </row>
    <row r="33" spans="2:16">
      <c r="B33" s="25" t="s">
        <v>30</v>
      </c>
      <c r="C33" s="16">
        <v>23293.095000000001</v>
      </c>
      <c r="D33" s="16"/>
      <c r="E33" s="16">
        <f t="shared" si="0"/>
        <v>23293.095000000001</v>
      </c>
      <c r="F33" s="16">
        <v>19014.829000000002</v>
      </c>
      <c r="G33" s="16">
        <v>39176.660000000003</v>
      </c>
      <c r="H33" s="16">
        <v>10373.761</v>
      </c>
      <c r="I33" s="16">
        <v>2492.3910000000001</v>
      </c>
      <c r="J33" s="16">
        <v>0</v>
      </c>
      <c r="K33" s="16">
        <v>0</v>
      </c>
      <c r="L33" s="16">
        <f t="shared" si="1"/>
        <v>2492.3910000000001</v>
      </c>
      <c r="M33" s="16">
        <v>3124.7460000000001</v>
      </c>
      <c r="N33" s="16">
        <v>0</v>
      </c>
      <c r="O33" s="15">
        <f t="shared" si="2"/>
        <v>3124.7460000000001</v>
      </c>
      <c r="P33" s="15">
        <f t="shared" si="3"/>
        <v>97475.482000000004</v>
      </c>
    </row>
    <row r="34" spans="2:16">
      <c r="B34" s="25" t="s">
        <v>27</v>
      </c>
      <c r="C34" s="4">
        <v>18102.821</v>
      </c>
      <c r="D34" s="4"/>
      <c r="E34" s="4">
        <f t="shared" si="0"/>
        <v>18102.821</v>
      </c>
      <c r="F34" s="4">
        <v>15143.386</v>
      </c>
      <c r="G34" s="4">
        <v>8645.4639999999999</v>
      </c>
      <c r="H34" s="4">
        <v>0</v>
      </c>
      <c r="I34" s="4">
        <v>2083.7440000000001</v>
      </c>
      <c r="J34" s="4">
        <v>0</v>
      </c>
      <c r="K34" s="4">
        <v>0</v>
      </c>
      <c r="L34" s="4">
        <f t="shared" si="1"/>
        <v>2083.7440000000001</v>
      </c>
      <c r="M34" s="4">
        <v>8020.2370000000001</v>
      </c>
      <c r="N34" s="4">
        <v>5415.3559999999998</v>
      </c>
      <c r="O34" s="13">
        <f t="shared" si="2"/>
        <v>13435.593000000001</v>
      </c>
      <c r="P34" s="13">
        <f t="shared" si="3"/>
        <v>57411.008000000002</v>
      </c>
    </row>
    <row r="35" spans="2:16">
      <c r="B35" s="25" t="s">
        <v>26</v>
      </c>
      <c r="C35" s="16">
        <v>7326.18</v>
      </c>
      <c r="D35" s="16"/>
      <c r="E35" s="16">
        <f t="shared" si="0"/>
        <v>7326.18</v>
      </c>
      <c r="F35" s="16">
        <v>1149.9639999999999</v>
      </c>
      <c r="G35" s="16">
        <v>17499.951000000001</v>
      </c>
      <c r="H35" s="16">
        <v>10339.186</v>
      </c>
      <c r="I35" s="16">
        <v>2210.5889999999999</v>
      </c>
      <c r="J35" s="16">
        <v>0</v>
      </c>
      <c r="K35" s="16">
        <v>0</v>
      </c>
      <c r="L35" s="16">
        <f t="shared" si="1"/>
        <v>2210.5889999999999</v>
      </c>
      <c r="M35" s="16">
        <v>12204.004999999999</v>
      </c>
      <c r="N35" s="16">
        <v>4125.2150000000001</v>
      </c>
      <c r="O35" s="15">
        <f t="shared" si="2"/>
        <v>16329.22</v>
      </c>
      <c r="P35" s="15">
        <f t="shared" si="3"/>
        <v>54855.090000000004</v>
      </c>
    </row>
    <row r="36" spans="2:16">
      <c r="B36" s="25" t="s">
        <v>25</v>
      </c>
      <c r="C36" s="4">
        <v>1695.7550000000001</v>
      </c>
      <c r="D36" s="4"/>
      <c r="E36" s="4">
        <f t="shared" si="0"/>
        <v>1695.7550000000001</v>
      </c>
      <c r="F36" s="4">
        <v>4625.0389999999998</v>
      </c>
      <c r="G36" s="4">
        <v>4255.8320000000003</v>
      </c>
      <c r="H36" s="4">
        <v>0</v>
      </c>
      <c r="I36" s="4">
        <v>3269.13</v>
      </c>
      <c r="J36" s="4">
        <v>0</v>
      </c>
      <c r="K36" s="4">
        <v>8.7710000000000008</v>
      </c>
      <c r="L36" s="4">
        <f t="shared" si="1"/>
        <v>3277.9010000000003</v>
      </c>
      <c r="M36" s="4">
        <v>9804.6029999999992</v>
      </c>
      <c r="N36" s="4">
        <v>233.756</v>
      </c>
      <c r="O36" s="13">
        <f t="shared" si="2"/>
        <v>10038.358999999999</v>
      </c>
      <c r="P36" s="13">
        <f t="shared" si="3"/>
        <v>23892.885999999999</v>
      </c>
    </row>
    <row r="37" spans="2:16">
      <c r="B37" s="25" t="s">
        <v>24</v>
      </c>
      <c r="C37" s="16">
        <v>14971.633</v>
      </c>
      <c r="D37" s="16">
        <v>846.67200000000003</v>
      </c>
      <c r="E37" s="16">
        <f t="shared" si="0"/>
        <v>15818.305</v>
      </c>
      <c r="F37" s="16">
        <v>4161.1369999999997</v>
      </c>
      <c r="G37" s="16">
        <v>28226.327000000001</v>
      </c>
      <c r="H37" s="16">
        <v>0</v>
      </c>
      <c r="I37" s="16">
        <v>0</v>
      </c>
      <c r="J37" s="16">
        <v>0</v>
      </c>
      <c r="K37" s="16">
        <v>0</v>
      </c>
      <c r="L37" s="16">
        <f t="shared" si="1"/>
        <v>0</v>
      </c>
      <c r="M37" s="16">
        <v>13922.585999999999</v>
      </c>
      <c r="N37" s="16">
        <v>56995.809000000001</v>
      </c>
      <c r="O37" s="15">
        <f t="shared" si="2"/>
        <v>70918.395000000004</v>
      </c>
      <c r="P37" s="15">
        <f t="shared" si="3"/>
        <v>119124.164</v>
      </c>
    </row>
    <row r="38" spans="2:16">
      <c r="B38" s="25" t="s">
        <v>23</v>
      </c>
      <c r="C38" s="4">
        <v>348.61900000000003</v>
      </c>
      <c r="D38" s="4"/>
      <c r="E38" s="4">
        <f t="shared" si="0"/>
        <v>348.61900000000003</v>
      </c>
      <c r="F38" s="4">
        <v>3431.203</v>
      </c>
      <c r="G38" s="4">
        <v>2670.4110000000001</v>
      </c>
      <c r="H38" s="4">
        <v>0</v>
      </c>
      <c r="I38" s="4">
        <v>701.27499999999998</v>
      </c>
      <c r="J38" s="4">
        <v>0</v>
      </c>
      <c r="K38" s="4">
        <v>0</v>
      </c>
      <c r="L38" s="4">
        <f t="shared" si="1"/>
        <v>701.27499999999998</v>
      </c>
      <c r="M38" s="4">
        <v>4475.7629999999999</v>
      </c>
      <c r="N38" s="4">
        <v>0</v>
      </c>
      <c r="O38" s="13">
        <f t="shared" si="2"/>
        <v>4475.7629999999999</v>
      </c>
      <c r="P38" s="13">
        <f t="shared" si="3"/>
        <v>11627.271000000001</v>
      </c>
    </row>
    <row r="39" spans="2:16" ht="15.75" thickBot="1">
      <c r="B39" s="25" t="s">
        <v>22</v>
      </c>
      <c r="C39" s="16">
        <v>2827.721</v>
      </c>
      <c r="D39" s="16"/>
      <c r="E39" s="16">
        <f t="shared" si="0"/>
        <v>2827.721</v>
      </c>
      <c r="F39" s="16">
        <v>3506.569</v>
      </c>
      <c r="G39" s="16">
        <v>8428.6910000000007</v>
      </c>
      <c r="H39" s="16">
        <v>0</v>
      </c>
      <c r="I39" s="16">
        <v>777.89400000000001</v>
      </c>
      <c r="J39" s="16">
        <v>0</v>
      </c>
      <c r="K39" s="16">
        <v>0</v>
      </c>
      <c r="L39" s="16">
        <f t="shared" si="1"/>
        <v>777.89400000000001</v>
      </c>
      <c r="M39" s="16">
        <v>4567.9989999999998</v>
      </c>
      <c r="N39" s="16">
        <v>0</v>
      </c>
      <c r="O39" s="15">
        <f t="shared" si="2"/>
        <v>4567.9989999999998</v>
      </c>
      <c r="P39" s="15">
        <f t="shared" si="3"/>
        <v>20108.874</v>
      </c>
    </row>
    <row r="40" spans="2:16" ht="15.75" thickBot="1">
      <c r="B40" s="59" t="s">
        <v>300</v>
      </c>
      <c r="C40" s="36">
        <f t="shared" ref="C40:P40" si="4">SUM(C6:C39)</f>
        <v>843011.65</v>
      </c>
      <c r="D40" s="36">
        <f t="shared" si="4"/>
        <v>57702.568000000007</v>
      </c>
      <c r="E40" s="36">
        <f t="shared" si="4"/>
        <v>900714.21799999999</v>
      </c>
      <c r="F40" s="36">
        <f t="shared" si="4"/>
        <v>721448.69000000006</v>
      </c>
      <c r="G40" s="36">
        <f t="shared" si="4"/>
        <v>593441.63</v>
      </c>
      <c r="H40" s="36">
        <f t="shared" si="4"/>
        <v>313261.40699999995</v>
      </c>
      <c r="I40" s="36">
        <f t="shared" si="4"/>
        <v>135358.05200000003</v>
      </c>
      <c r="J40" s="36">
        <f t="shared" si="4"/>
        <v>39.093000000000004</v>
      </c>
      <c r="K40" s="36">
        <f t="shared" si="4"/>
        <v>8.7710000000000008</v>
      </c>
      <c r="L40" s="36">
        <f t="shared" si="4"/>
        <v>135405.91600000003</v>
      </c>
      <c r="M40" s="36">
        <f t="shared" si="4"/>
        <v>290070.46300000005</v>
      </c>
      <c r="N40" s="36">
        <f t="shared" si="4"/>
        <v>284685.114</v>
      </c>
      <c r="O40" s="37">
        <f t="shared" si="4"/>
        <v>574755.57699999993</v>
      </c>
      <c r="P40" s="37">
        <f t="shared" si="4"/>
        <v>3239027.4379999992</v>
      </c>
    </row>
    <row r="41" spans="2:16" ht="15.75" thickBot="1">
      <c r="B41" s="59" t="s">
        <v>61</v>
      </c>
      <c r="C41" s="191">
        <f>C30+C19</f>
        <v>137192.72100000002</v>
      </c>
      <c r="D41" s="191">
        <f t="shared" ref="D41:P41" si="5">D30+D19</f>
        <v>12489.921</v>
      </c>
      <c r="E41" s="191">
        <f t="shared" si="5"/>
        <v>149682.64200000002</v>
      </c>
      <c r="F41" s="191">
        <f t="shared" si="5"/>
        <v>38339.423999999999</v>
      </c>
      <c r="G41" s="191">
        <f t="shared" si="5"/>
        <v>30370.072</v>
      </c>
      <c r="H41" s="191">
        <f t="shared" si="5"/>
        <v>73351.16</v>
      </c>
      <c r="I41" s="191">
        <f t="shared" si="5"/>
        <v>9496.4680000000008</v>
      </c>
      <c r="J41" s="191">
        <f t="shared" si="5"/>
        <v>0</v>
      </c>
      <c r="K41" s="191">
        <f t="shared" si="5"/>
        <v>0</v>
      </c>
      <c r="L41" s="191">
        <f t="shared" si="5"/>
        <v>9496.4680000000008</v>
      </c>
      <c r="M41" s="191">
        <f t="shared" si="5"/>
        <v>2422.4340000000002</v>
      </c>
      <c r="N41" s="191">
        <f t="shared" si="5"/>
        <v>6786.06</v>
      </c>
      <c r="O41" s="192">
        <f t="shared" si="5"/>
        <v>9208.4940000000006</v>
      </c>
      <c r="P41" s="192">
        <f t="shared" si="5"/>
        <v>310448.26000000007</v>
      </c>
    </row>
    <row r="42" spans="2:16">
      <c r="B42" s="197" t="s">
        <v>107</v>
      </c>
      <c r="C42" s="198"/>
      <c r="D42" s="198"/>
      <c r="E42" s="198"/>
      <c r="F42" s="198">
        <v>13938.7</v>
      </c>
      <c r="G42" s="198"/>
      <c r="H42" s="198"/>
      <c r="I42" s="198"/>
      <c r="J42" s="198"/>
      <c r="K42" s="198"/>
      <c r="L42" s="198"/>
      <c r="M42" s="198"/>
      <c r="N42" s="198"/>
      <c r="O42" s="198"/>
      <c r="P42" s="200">
        <f t="shared" ref="P42:P47" si="6">SUM(E42:K42)+SUM(M42:N42)</f>
        <v>13938.7</v>
      </c>
    </row>
    <row r="43" spans="2:16">
      <c r="B43" s="25" t="s">
        <v>124</v>
      </c>
      <c r="C43" s="4"/>
      <c r="D43" s="4"/>
      <c r="E43" s="4"/>
      <c r="F43" s="4">
        <v>6699.3440000000001</v>
      </c>
      <c r="G43" s="4"/>
      <c r="H43" s="4"/>
      <c r="I43" s="4"/>
      <c r="J43" s="4"/>
      <c r="K43" s="4"/>
      <c r="L43" s="4"/>
      <c r="M43" s="4"/>
      <c r="N43" s="4"/>
      <c r="O43" s="4"/>
      <c r="P43" s="201">
        <f t="shared" si="6"/>
        <v>6699.3440000000001</v>
      </c>
    </row>
    <row r="44" spans="2:16">
      <c r="B44" s="25" t="s">
        <v>126</v>
      </c>
      <c r="C44" s="16"/>
      <c r="D44" s="16"/>
      <c r="E44" s="16"/>
      <c r="F44" s="16">
        <v>7095.0519999999997</v>
      </c>
      <c r="G44" s="16"/>
      <c r="H44" s="16"/>
      <c r="I44" s="16"/>
      <c r="J44" s="16"/>
      <c r="K44" s="16"/>
      <c r="L44" s="16"/>
      <c r="M44" s="16"/>
      <c r="N44" s="16"/>
      <c r="O44" s="16"/>
      <c r="P44" s="202">
        <f t="shared" si="6"/>
        <v>7095.0519999999997</v>
      </c>
    </row>
    <row r="45" spans="2:16">
      <c r="B45" s="25" t="s">
        <v>180</v>
      </c>
      <c r="C45" s="4"/>
      <c r="D45" s="4"/>
      <c r="E45" s="4"/>
      <c r="F45" s="4">
        <v>948.85299999999995</v>
      </c>
      <c r="G45" s="4"/>
      <c r="H45" s="4"/>
      <c r="I45" s="4"/>
      <c r="J45" s="4"/>
      <c r="K45" s="4"/>
      <c r="L45" s="4"/>
      <c r="M45" s="4"/>
      <c r="N45" s="4"/>
      <c r="O45" s="4"/>
      <c r="P45" s="201">
        <f t="shared" si="6"/>
        <v>948.85299999999995</v>
      </c>
    </row>
    <row r="46" spans="2:16" ht="15.75" thickBot="1">
      <c r="B46" s="25" t="s">
        <v>146</v>
      </c>
      <c r="C46" s="16"/>
      <c r="D46" s="16"/>
      <c r="E46" s="16"/>
      <c r="F46" s="16">
        <v>2292.3020000000001</v>
      </c>
      <c r="G46" s="16"/>
      <c r="H46" s="16"/>
      <c r="I46" s="16"/>
      <c r="J46" s="16"/>
      <c r="K46" s="16"/>
      <c r="L46" s="16"/>
      <c r="M46" s="16"/>
      <c r="N46" s="16"/>
      <c r="O46" s="16"/>
      <c r="P46" s="202">
        <f t="shared" si="6"/>
        <v>2292.3020000000001</v>
      </c>
    </row>
    <row r="47" spans="2:16" ht="15.75" thickBot="1">
      <c r="B47" s="59" t="s">
        <v>133</v>
      </c>
      <c r="C47" s="55"/>
      <c r="D47" s="36"/>
      <c r="E47" s="36"/>
      <c r="F47" s="36">
        <f>SUM(F42:F46)</f>
        <v>30974.251</v>
      </c>
      <c r="G47" s="36"/>
      <c r="H47" s="36"/>
      <c r="I47" s="36"/>
      <c r="J47" s="36"/>
      <c r="K47" s="36"/>
      <c r="L47" s="36"/>
      <c r="M47" s="36"/>
      <c r="N47" s="36"/>
      <c r="O47" s="36"/>
      <c r="P47" s="203">
        <f t="shared" si="6"/>
        <v>30974.251</v>
      </c>
    </row>
    <row r="49" spans="2:16" ht="15.75" thickBot="1">
      <c r="B49" s="60" t="s">
        <v>137</v>
      </c>
      <c r="C49" s="33">
        <v>57702.567000000003</v>
      </c>
      <c r="D49" s="33"/>
      <c r="E49" s="33"/>
      <c r="F49" s="33"/>
      <c r="G49" s="33"/>
      <c r="H49" s="33"/>
      <c r="I49" s="33"/>
      <c r="J49" s="33"/>
      <c r="K49" s="33"/>
      <c r="L49" s="33"/>
      <c r="M49" s="33"/>
      <c r="N49" s="33"/>
      <c r="O49" s="33"/>
      <c r="P49" s="33"/>
    </row>
    <row r="50" spans="2:16">
      <c r="B50" s="61" t="s">
        <v>179</v>
      </c>
      <c r="C50" s="62">
        <f>SUM(C49)</f>
        <v>57702.567000000003</v>
      </c>
      <c r="D50" s="63"/>
      <c r="E50" s="63"/>
      <c r="F50" s="63"/>
      <c r="G50" s="63"/>
      <c r="H50" s="63"/>
      <c r="I50" s="63"/>
      <c r="J50" s="63"/>
      <c r="K50" s="63"/>
      <c r="L50" s="63"/>
      <c r="M50" s="63"/>
      <c r="N50" s="63"/>
      <c r="O50" s="63"/>
      <c r="P50" s="63"/>
    </row>
  </sheetData>
  <mergeCells count="2">
    <mergeCell ref="C2:P2"/>
    <mergeCell ref="C3:P3"/>
  </mergeCells>
  <hyperlinks>
    <hyperlink ref="R1" location="ReadMe!A1" display="go back to ReadMe"/>
  </hyperlinks>
  <printOptions horizontalCentered="1"/>
  <pageMargins left="0.23622047244094491" right="0.23622047244094491" top="0.74803149606299213" bottom="0.74803149606299213" header="0.31496062992125984" footer="0.31496062992125984"/>
  <pageSetup paperSize="9" scale="90" orientation="portrait" r:id="rId1"/>
  <headerFooter>
    <oddHeader>&amp;C&amp;A</oddHeader>
    <oddFooter>&amp;C&amp;Z&amp;F</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workbookViewId="0">
      <selection activeCell="O30" sqref="O30"/>
    </sheetView>
  </sheetViews>
  <sheetFormatPr baseColWidth="10" defaultColWidth="9.140625" defaultRowHeight="15"/>
  <cols>
    <col min="1" max="1" width="2.7109375" customWidth="1"/>
    <col min="3" max="4" width="10.85546875" bestFit="1" customWidth="1"/>
    <col min="6" max="6" width="10.85546875" bestFit="1" customWidth="1"/>
    <col min="7" max="7" width="9.5703125" bestFit="1" customWidth="1"/>
    <col min="9" max="10" width="10.85546875" bestFit="1" customWidth="1"/>
  </cols>
  <sheetData>
    <row r="1" spans="1:18" ht="19.5" thickBot="1">
      <c r="A1" s="120" t="s">
        <v>302</v>
      </c>
      <c r="G1" s="118" t="s">
        <v>87</v>
      </c>
      <c r="R1" s="142" t="s">
        <v>370</v>
      </c>
    </row>
    <row r="2" spans="1:18" s="2" customFormat="1" ht="15.75" customHeight="1" thickBot="1">
      <c r="B2" s="30" t="s">
        <v>59</v>
      </c>
      <c r="C2" s="205">
        <v>2040</v>
      </c>
      <c r="D2" s="206"/>
      <c r="E2" s="206"/>
      <c r="F2" s="206"/>
      <c r="G2" s="206"/>
      <c r="H2" s="206"/>
      <c r="I2" s="206"/>
      <c r="J2" s="207"/>
    </row>
    <row r="3" spans="1:18" s="2" customFormat="1" ht="15.75" customHeight="1" thickBot="1">
      <c r="B3" s="58" t="s">
        <v>60</v>
      </c>
      <c r="C3" s="205" t="s">
        <v>4</v>
      </c>
      <c r="D3" s="206"/>
      <c r="E3" s="206"/>
      <c r="F3" s="206"/>
      <c r="G3" s="206"/>
      <c r="H3" s="206"/>
      <c r="I3" s="206"/>
      <c r="J3" s="207"/>
      <c r="K3" s="114" t="s">
        <v>299</v>
      </c>
    </row>
    <row r="4" spans="1:18" ht="23.25" thickBot="1">
      <c r="B4" s="212" t="s">
        <v>60</v>
      </c>
      <c r="C4" s="47" t="s">
        <v>188</v>
      </c>
      <c r="D4" s="47" t="s">
        <v>189</v>
      </c>
      <c r="E4" s="48" t="s">
        <v>190</v>
      </c>
      <c r="F4" s="47" t="s">
        <v>0</v>
      </c>
      <c r="G4" s="47" t="s">
        <v>191</v>
      </c>
      <c r="H4" s="48" t="s">
        <v>20</v>
      </c>
      <c r="I4" s="47" t="s">
        <v>192</v>
      </c>
      <c r="J4" s="48" t="s">
        <v>193</v>
      </c>
    </row>
    <row r="5" spans="1:18" ht="15.75" thickBot="1">
      <c r="B5" s="213"/>
      <c r="C5" s="18" t="s">
        <v>21</v>
      </c>
      <c r="D5" s="18" t="s">
        <v>21</v>
      </c>
      <c r="E5" s="17" t="s">
        <v>21</v>
      </c>
      <c r="F5" s="18" t="s">
        <v>21</v>
      </c>
      <c r="G5" s="18" t="s">
        <v>21</v>
      </c>
      <c r="H5" s="17" t="s">
        <v>21</v>
      </c>
      <c r="I5" s="18" t="s">
        <v>21</v>
      </c>
      <c r="J5" s="17" t="s">
        <v>21</v>
      </c>
    </row>
    <row r="6" spans="1:18">
      <c r="B6" s="25" t="s">
        <v>56</v>
      </c>
      <c r="C6" s="4">
        <v>14157823.838383839</v>
      </c>
      <c r="D6" s="4">
        <v>0</v>
      </c>
      <c r="E6" s="13">
        <v>13.323232323232324</v>
      </c>
      <c r="F6" s="4">
        <v>12712880</v>
      </c>
      <c r="G6" s="4">
        <v>1444930.5151515154</v>
      </c>
      <c r="H6" s="13">
        <v>0</v>
      </c>
      <c r="I6" s="4">
        <f>C6+D6-E6</f>
        <v>14157810.515151516</v>
      </c>
      <c r="J6" s="13">
        <f>F6+G6-H6</f>
        <v>14157810.515151516</v>
      </c>
    </row>
    <row r="7" spans="1:18">
      <c r="B7" s="25" t="s">
        <v>54</v>
      </c>
      <c r="C7" s="16">
        <v>91574122.686868697</v>
      </c>
      <c r="D7" s="16">
        <v>0</v>
      </c>
      <c r="E7" s="15">
        <v>89191.454545454544</v>
      </c>
      <c r="F7" s="16">
        <v>82971178.848484844</v>
      </c>
      <c r="G7" s="16">
        <v>8516984.7474747617</v>
      </c>
      <c r="H7" s="15">
        <v>3232.3636363636365</v>
      </c>
      <c r="I7" s="16">
        <f t="shared" ref="I7:I39" si="0">C7+D7-E7</f>
        <v>91484931.232323244</v>
      </c>
      <c r="J7" s="15">
        <f t="shared" ref="J7:J39" si="1">F7+G7-H7</f>
        <v>91484931.232323244</v>
      </c>
    </row>
    <row r="8" spans="1:18">
      <c r="B8" s="25" t="s">
        <v>53</v>
      </c>
      <c r="C8" s="4">
        <v>19598442.848484851</v>
      </c>
      <c r="D8" s="4">
        <v>0</v>
      </c>
      <c r="E8" s="13">
        <v>0</v>
      </c>
      <c r="F8" s="4">
        <v>15318144.363636363</v>
      </c>
      <c r="G8" s="4">
        <v>4280298.4848484881</v>
      </c>
      <c r="H8" s="13">
        <v>0</v>
      </c>
      <c r="I8" s="4">
        <f t="shared" si="0"/>
        <v>19598442.848484851</v>
      </c>
      <c r="J8" s="13">
        <f t="shared" si="1"/>
        <v>19598442.848484851</v>
      </c>
    </row>
    <row r="9" spans="1:18">
      <c r="B9" s="25" t="s">
        <v>52</v>
      </c>
      <c r="C9" s="16">
        <v>70881767.313131317</v>
      </c>
      <c r="D9" s="16">
        <v>46151608.010101005</v>
      </c>
      <c r="E9" s="15">
        <v>0</v>
      </c>
      <c r="F9" s="16">
        <v>117064934.57575758</v>
      </c>
      <c r="G9" s="16">
        <v>0</v>
      </c>
      <c r="H9" s="15">
        <v>31559.252525252527</v>
      </c>
      <c r="I9" s="16">
        <f t="shared" si="0"/>
        <v>117033375.32323232</v>
      </c>
      <c r="J9" s="15">
        <f t="shared" si="1"/>
        <v>117033375.32323232</v>
      </c>
    </row>
    <row r="10" spans="1:18">
      <c r="B10" s="25" t="s">
        <v>51</v>
      </c>
      <c r="C10" s="4">
        <v>35813063.585858583</v>
      </c>
      <c r="D10" s="4">
        <v>1307092.0909090957</v>
      </c>
      <c r="E10" s="13">
        <v>17240.343434343435</v>
      </c>
      <c r="F10" s="4">
        <v>37102915.333333336</v>
      </c>
      <c r="G10" s="4">
        <v>0</v>
      </c>
      <c r="H10" s="13">
        <v>0</v>
      </c>
      <c r="I10" s="4">
        <f t="shared" si="0"/>
        <v>37102915.333333336</v>
      </c>
      <c r="J10" s="13">
        <f t="shared" si="1"/>
        <v>37102915.333333336</v>
      </c>
    </row>
    <row r="11" spans="1:18">
      <c r="B11" s="25" t="s">
        <v>50</v>
      </c>
      <c r="C11" s="16">
        <v>57776204.353535354</v>
      </c>
      <c r="D11" s="16">
        <v>15149395.323232327</v>
      </c>
      <c r="E11" s="15">
        <v>0</v>
      </c>
      <c r="F11" s="16">
        <v>72926211.121212125</v>
      </c>
      <c r="G11" s="16">
        <v>0</v>
      </c>
      <c r="H11" s="15">
        <v>611.44444444444446</v>
      </c>
      <c r="I11" s="16">
        <f t="shared" si="0"/>
        <v>72925599.676767677</v>
      </c>
      <c r="J11" s="15">
        <f t="shared" si="1"/>
        <v>72925599.676767677</v>
      </c>
    </row>
    <row r="12" spans="1:18">
      <c r="B12" s="25" t="s">
        <v>49</v>
      </c>
      <c r="C12" s="4">
        <v>74764241.585858583</v>
      </c>
      <c r="D12" s="4">
        <v>3184358.5656565581</v>
      </c>
      <c r="E12" s="13">
        <v>213.97979797979798</v>
      </c>
      <c r="F12" s="4">
        <v>77959173.666666657</v>
      </c>
      <c r="G12" s="4">
        <v>0</v>
      </c>
      <c r="H12" s="13">
        <v>10787.494949494951</v>
      </c>
      <c r="I12" s="4">
        <f t="shared" si="0"/>
        <v>77948386.171717167</v>
      </c>
      <c r="J12" s="13">
        <f t="shared" si="1"/>
        <v>77948386.171717167</v>
      </c>
    </row>
    <row r="13" spans="1:18">
      <c r="B13" s="25" t="s">
        <v>48</v>
      </c>
      <c r="C13" s="16">
        <v>451224585.27272731</v>
      </c>
      <c r="D13" s="16">
        <v>209667951.14141405</v>
      </c>
      <c r="E13" s="15">
        <v>282347.5555555555</v>
      </c>
      <c r="F13" s="16">
        <v>660812585.18181813</v>
      </c>
      <c r="G13" s="16">
        <v>0</v>
      </c>
      <c r="H13" s="15">
        <v>202396.32323232322</v>
      </c>
      <c r="I13" s="16">
        <f t="shared" si="0"/>
        <v>660610188.85858583</v>
      </c>
      <c r="J13" s="15">
        <f t="shared" si="1"/>
        <v>660610188.85858583</v>
      </c>
    </row>
    <row r="14" spans="1:18">
      <c r="B14" s="25" t="s">
        <v>47</v>
      </c>
      <c r="C14" s="4">
        <v>44924568.434343442</v>
      </c>
      <c r="D14" s="4">
        <v>1004647.7373737332</v>
      </c>
      <c r="E14" s="13">
        <v>56700.373737373739</v>
      </c>
      <c r="F14" s="4">
        <v>45873117.878787883</v>
      </c>
      <c r="G14" s="4">
        <v>0</v>
      </c>
      <c r="H14" s="13">
        <v>602.08080808080808</v>
      </c>
      <c r="I14" s="4">
        <f t="shared" si="0"/>
        <v>45872515.797979802</v>
      </c>
      <c r="J14" s="13">
        <f t="shared" si="1"/>
        <v>45872515.797979802</v>
      </c>
    </row>
    <row r="15" spans="1:18">
      <c r="B15" s="25" t="s">
        <v>46</v>
      </c>
      <c r="C15" s="16">
        <v>13535311.404040404</v>
      </c>
      <c r="D15" s="16">
        <v>0</v>
      </c>
      <c r="E15" s="15">
        <v>482427.23232323234</v>
      </c>
      <c r="F15" s="16">
        <v>12518846.878787879</v>
      </c>
      <c r="G15" s="16">
        <v>534152.5959595954</v>
      </c>
      <c r="H15" s="15">
        <v>115.3030303030303</v>
      </c>
      <c r="I15" s="16">
        <f t="shared" si="0"/>
        <v>13052884.171717171</v>
      </c>
      <c r="J15" s="15">
        <f t="shared" si="1"/>
        <v>13052884.171717172</v>
      </c>
    </row>
    <row r="16" spans="1:18">
      <c r="B16" s="25" t="s">
        <v>45</v>
      </c>
      <c r="C16" s="4">
        <v>385992135.41414142</v>
      </c>
      <c r="D16" s="4">
        <v>106021203.51515149</v>
      </c>
      <c r="E16" s="13">
        <v>5364376.9595959596</v>
      </c>
      <c r="F16" s="4">
        <v>486719006.27272725</v>
      </c>
      <c r="G16" s="4">
        <v>0</v>
      </c>
      <c r="H16" s="13">
        <v>70044.303030303025</v>
      </c>
      <c r="I16" s="4">
        <f t="shared" si="0"/>
        <v>486648961.96969694</v>
      </c>
      <c r="J16" s="13">
        <f t="shared" si="1"/>
        <v>486648961.96969694</v>
      </c>
    </row>
    <row r="17" spans="2:10">
      <c r="B17" s="25" t="s">
        <v>44</v>
      </c>
      <c r="C17" s="16">
        <v>97072926.585858598</v>
      </c>
      <c r="D17" s="16">
        <v>0</v>
      </c>
      <c r="E17" s="15">
        <v>1569970.0303030305</v>
      </c>
      <c r="F17" s="16">
        <v>92623994.060606062</v>
      </c>
      <c r="G17" s="16">
        <v>2878981.4949495057</v>
      </c>
      <c r="H17" s="15">
        <v>19</v>
      </c>
      <c r="I17" s="16">
        <f t="shared" si="0"/>
        <v>95502956.555555567</v>
      </c>
      <c r="J17" s="15">
        <f t="shared" si="1"/>
        <v>95502956.555555567</v>
      </c>
    </row>
    <row r="18" spans="2:10">
      <c r="B18" s="25" t="s">
        <v>42</v>
      </c>
      <c r="C18" s="4">
        <v>677613315.68686855</v>
      </c>
      <c r="D18" s="4">
        <v>0</v>
      </c>
      <c r="E18" s="13">
        <v>1929127.8181818181</v>
      </c>
      <c r="F18" s="4">
        <v>638173219.63636363</v>
      </c>
      <c r="G18" s="4">
        <v>37581326.111110985</v>
      </c>
      <c r="H18" s="13">
        <v>70357.878787878784</v>
      </c>
      <c r="I18" s="4">
        <f t="shared" si="0"/>
        <v>675684187.86868668</v>
      </c>
      <c r="J18" s="13">
        <f t="shared" si="1"/>
        <v>675684187.8686868</v>
      </c>
    </row>
    <row r="19" spans="2:10">
      <c r="B19" s="25" t="s">
        <v>43</v>
      </c>
      <c r="C19" s="16">
        <v>381121530.74747479</v>
      </c>
      <c r="D19" s="16">
        <v>51116776.373737313</v>
      </c>
      <c r="E19" s="15">
        <v>195035</v>
      </c>
      <c r="F19" s="16">
        <v>432054997.45454544</v>
      </c>
      <c r="G19" s="16">
        <v>0</v>
      </c>
      <c r="H19" s="15">
        <v>11725.333333333334</v>
      </c>
      <c r="I19" s="16">
        <f t="shared" si="0"/>
        <v>432043272.12121212</v>
      </c>
      <c r="J19" s="15">
        <f t="shared" si="1"/>
        <v>432043272.12121212</v>
      </c>
    </row>
    <row r="20" spans="2:10">
      <c r="B20" s="25" t="s">
        <v>41</v>
      </c>
      <c r="C20" s="4">
        <v>75095023.737373739</v>
      </c>
      <c r="D20" s="4">
        <v>0</v>
      </c>
      <c r="E20" s="13">
        <v>2069817.0909090908</v>
      </c>
      <c r="F20" s="4">
        <v>65661453.090909094</v>
      </c>
      <c r="G20" s="4">
        <v>7363765.3838383835</v>
      </c>
      <c r="H20" s="13">
        <v>11.828282828282829</v>
      </c>
      <c r="I20" s="4">
        <f t="shared" si="0"/>
        <v>73025206.646464646</v>
      </c>
      <c r="J20" s="13">
        <f t="shared" si="1"/>
        <v>73025206.646464646</v>
      </c>
    </row>
    <row r="21" spans="2:10">
      <c r="B21" s="25" t="s">
        <v>40</v>
      </c>
      <c r="C21" s="16">
        <v>19903845.979797982</v>
      </c>
      <c r="D21" s="16">
        <v>5520864.3838383816</v>
      </c>
      <c r="E21" s="15">
        <v>0</v>
      </c>
      <c r="F21" s="16">
        <v>25424710.363636363</v>
      </c>
      <c r="G21" s="16">
        <v>0</v>
      </c>
      <c r="H21" s="15">
        <v>0</v>
      </c>
      <c r="I21" s="16">
        <f t="shared" si="0"/>
        <v>25424710.363636363</v>
      </c>
      <c r="J21" s="15">
        <f t="shared" si="1"/>
        <v>25424710.363636363</v>
      </c>
    </row>
    <row r="22" spans="2:10">
      <c r="B22" s="25" t="s">
        <v>39</v>
      </c>
      <c r="C22" s="4">
        <v>60987639.494949497</v>
      </c>
      <c r="D22" s="4">
        <v>0</v>
      </c>
      <c r="E22" s="13">
        <v>20.575757575757578</v>
      </c>
      <c r="F22" s="4">
        <v>58469716.818181813</v>
      </c>
      <c r="G22" s="4">
        <v>2520777.1414141492</v>
      </c>
      <c r="H22" s="13">
        <v>2875.0404040404042</v>
      </c>
      <c r="I22" s="4">
        <f t="shared" si="0"/>
        <v>60987618.919191919</v>
      </c>
      <c r="J22" s="13">
        <f t="shared" si="1"/>
        <v>60987618.919191919</v>
      </c>
    </row>
    <row r="23" spans="2:10">
      <c r="B23" s="25" t="s">
        <v>38</v>
      </c>
      <c r="C23" s="16">
        <v>46780912.787878789</v>
      </c>
      <c r="D23" s="16">
        <v>3526681.9898989899</v>
      </c>
      <c r="E23" s="15">
        <v>2926188.6565656569</v>
      </c>
      <c r="F23" s="16">
        <v>47391915.030303031</v>
      </c>
      <c r="G23" s="16">
        <v>0</v>
      </c>
      <c r="H23" s="15">
        <v>10508.909090909092</v>
      </c>
      <c r="I23" s="16">
        <f t="shared" si="0"/>
        <v>47381406.121212117</v>
      </c>
      <c r="J23" s="15">
        <f t="shared" si="1"/>
        <v>47381406.121212125</v>
      </c>
    </row>
    <row r="24" spans="2:10">
      <c r="B24" s="25" t="s">
        <v>37</v>
      </c>
      <c r="C24" s="4">
        <v>295363183.95959598</v>
      </c>
      <c r="D24" s="4">
        <v>127107581.66666663</v>
      </c>
      <c r="E24" s="13">
        <v>3632547.2020202018</v>
      </c>
      <c r="F24" s="4">
        <v>418838259.33333331</v>
      </c>
      <c r="G24" s="4">
        <v>0</v>
      </c>
      <c r="H24" s="13">
        <v>40.909090909090914</v>
      </c>
      <c r="I24" s="4">
        <f t="shared" si="0"/>
        <v>418838218.42424238</v>
      </c>
      <c r="J24" s="13">
        <f t="shared" si="1"/>
        <v>418838218.42424238</v>
      </c>
    </row>
    <row r="25" spans="2:10">
      <c r="B25" s="25" t="s">
        <v>36</v>
      </c>
      <c r="C25" s="16">
        <v>33926101.94949495</v>
      </c>
      <c r="D25" s="16">
        <v>0</v>
      </c>
      <c r="E25" s="15">
        <v>859200.44444444438</v>
      </c>
      <c r="F25" s="16">
        <v>22855709.515151516</v>
      </c>
      <c r="G25" s="16">
        <v>10211231.050505051</v>
      </c>
      <c r="H25" s="15">
        <v>39.060606060606062</v>
      </c>
      <c r="I25" s="16">
        <f t="shared" si="0"/>
        <v>33066901.505050506</v>
      </c>
      <c r="J25" s="15">
        <f t="shared" si="1"/>
        <v>33066901.505050503</v>
      </c>
    </row>
    <row r="26" spans="2:10">
      <c r="B26" s="25" t="s">
        <v>35</v>
      </c>
      <c r="C26" s="4">
        <v>4670227.8989898991</v>
      </c>
      <c r="D26" s="4">
        <v>3753936.0101010101</v>
      </c>
      <c r="E26" s="13">
        <v>418.15151515151513</v>
      </c>
      <c r="F26" s="4">
        <v>8425981.7575757578</v>
      </c>
      <c r="G26" s="4">
        <v>0</v>
      </c>
      <c r="H26" s="13">
        <v>2236</v>
      </c>
      <c r="I26" s="4">
        <f t="shared" si="0"/>
        <v>8423745.7575757578</v>
      </c>
      <c r="J26" s="13">
        <f t="shared" si="1"/>
        <v>8423745.7575757578</v>
      </c>
    </row>
    <row r="27" spans="2:10">
      <c r="B27" s="25" t="s">
        <v>34</v>
      </c>
      <c r="C27" s="16">
        <v>24382302.242424242</v>
      </c>
      <c r="D27" s="16">
        <v>0</v>
      </c>
      <c r="E27" s="15">
        <v>1153915.0101010101</v>
      </c>
      <c r="F27" s="16">
        <v>16294993.636363637</v>
      </c>
      <c r="G27" s="16">
        <v>6933490.4040404037</v>
      </c>
      <c r="H27" s="15">
        <v>96.808080808080803</v>
      </c>
      <c r="I27" s="16">
        <f t="shared" si="0"/>
        <v>23228387.232323233</v>
      </c>
      <c r="J27" s="15">
        <f t="shared" si="1"/>
        <v>23228387.232323233</v>
      </c>
    </row>
    <row r="28" spans="2:10">
      <c r="B28" s="25" t="s">
        <v>32</v>
      </c>
      <c r="C28" s="4">
        <v>7369514.121212122</v>
      </c>
      <c r="D28" s="4">
        <v>0</v>
      </c>
      <c r="E28" s="13">
        <v>0</v>
      </c>
      <c r="F28" s="4">
        <v>3526128.3333333335</v>
      </c>
      <c r="G28" s="4">
        <v>3843385.7878787885</v>
      </c>
      <c r="H28" s="13">
        <v>0</v>
      </c>
      <c r="I28" s="4">
        <f t="shared" si="0"/>
        <v>7369514.121212122</v>
      </c>
      <c r="J28" s="13">
        <f t="shared" si="1"/>
        <v>7369514.121212122</v>
      </c>
    </row>
    <row r="29" spans="2:10">
      <c r="B29" s="25" t="s">
        <v>31</v>
      </c>
      <c r="C29" s="16">
        <v>6086828.0404040404</v>
      </c>
      <c r="D29" s="16">
        <v>4584261.2727272725</v>
      </c>
      <c r="E29" s="15">
        <v>3.131313131313131</v>
      </c>
      <c r="F29" s="16">
        <v>10671086.181818182</v>
      </c>
      <c r="G29" s="16">
        <v>0</v>
      </c>
      <c r="H29" s="15">
        <v>0</v>
      </c>
      <c r="I29" s="16">
        <f t="shared" si="0"/>
        <v>10671086.181818182</v>
      </c>
      <c r="J29" s="15">
        <f t="shared" si="1"/>
        <v>10671086.181818182</v>
      </c>
    </row>
    <row r="30" spans="2:10">
      <c r="B30" s="25" t="s">
        <v>33</v>
      </c>
      <c r="C30" s="4">
        <v>16743520.454545455</v>
      </c>
      <c r="D30" s="4">
        <v>0</v>
      </c>
      <c r="E30" s="13">
        <v>1891458.9393939392</v>
      </c>
      <c r="F30" s="4">
        <v>13332991.484848484</v>
      </c>
      <c r="G30" s="4">
        <v>1533182.5050505062</v>
      </c>
      <c r="H30" s="13">
        <v>14112.474747474747</v>
      </c>
      <c r="I30" s="4">
        <f t="shared" si="0"/>
        <v>14852061.515151516</v>
      </c>
      <c r="J30" s="13">
        <f t="shared" si="1"/>
        <v>14852061.515151516</v>
      </c>
    </row>
    <row r="31" spans="2:10">
      <c r="B31" s="25" t="s">
        <v>29</v>
      </c>
      <c r="C31" s="16">
        <v>113626985.2020202</v>
      </c>
      <c r="D31" s="16">
        <v>42487705.181818172</v>
      </c>
      <c r="E31" s="15">
        <v>354.31313131313135</v>
      </c>
      <c r="F31" s="16">
        <v>156123792.48484847</v>
      </c>
      <c r="G31" s="16">
        <v>0</v>
      </c>
      <c r="H31" s="15">
        <v>9456.4141414141413</v>
      </c>
      <c r="I31" s="16">
        <f t="shared" si="0"/>
        <v>156114336.07070705</v>
      </c>
      <c r="J31" s="15">
        <f t="shared" si="1"/>
        <v>156114336.07070705</v>
      </c>
    </row>
    <row r="32" spans="2:10">
      <c r="B32" s="25" t="s">
        <v>28</v>
      </c>
      <c r="C32" s="4">
        <v>182787244.29292929</v>
      </c>
      <c r="D32" s="4">
        <v>0</v>
      </c>
      <c r="E32" s="13">
        <v>5411627.6868686872</v>
      </c>
      <c r="F32" s="4">
        <v>132182671.36363636</v>
      </c>
      <c r="G32" s="4">
        <v>45192945.242424242</v>
      </c>
      <c r="H32" s="13">
        <v>0</v>
      </c>
      <c r="I32" s="4">
        <f t="shared" si="0"/>
        <v>177375616.60606059</v>
      </c>
      <c r="J32" s="13">
        <f t="shared" si="1"/>
        <v>177375616.60606059</v>
      </c>
    </row>
    <row r="33" spans="2:10">
      <c r="B33" s="25" t="s">
        <v>30</v>
      </c>
      <c r="C33" s="16">
        <v>156243813.97979796</v>
      </c>
      <c r="D33" s="16">
        <v>29606055.29292931</v>
      </c>
      <c r="E33" s="15">
        <v>389774.63636363635</v>
      </c>
      <c r="F33" s="16">
        <v>185643302.93939394</v>
      </c>
      <c r="G33" s="16">
        <v>0</v>
      </c>
      <c r="H33" s="15">
        <v>183208.30303030304</v>
      </c>
      <c r="I33" s="16">
        <f t="shared" si="0"/>
        <v>185460094.63636366</v>
      </c>
      <c r="J33" s="15">
        <f t="shared" si="1"/>
        <v>185460094.63636363</v>
      </c>
    </row>
    <row r="34" spans="2:10">
      <c r="B34" s="25" t="s">
        <v>27</v>
      </c>
      <c r="C34" s="4">
        <v>61155908.151515149</v>
      </c>
      <c r="D34" s="4">
        <v>11744842.525252525</v>
      </c>
      <c r="E34" s="13">
        <v>785757.48484848486</v>
      </c>
      <c r="F34" s="4">
        <v>72118198.36363636</v>
      </c>
      <c r="G34" s="4">
        <v>0</v>
      </c>
      <c r="H34" s="13">
        <v>3205.1717171717169</v>
      </c>
      <c r="I34" s="4">
        <f t="shared" si="0"/>
        <v>72114993.191919193</v>
      </c>
      <c r="J34" s="13">
        <f t="shared" si="1"/>
        <v>72114993.191919193</v>
      </c>
    </row>
    <row r="35" spans="2:10">
      <c r="B35" s="25" t="s">
        <v>26</v>
      </c>
      <c r="C35" s="16">
        <v>85190803.25252527</v>
      </c>
      <c r="D35" s="16">
        <v>0</v>
      </c>
      <c r="E35" s="15">
        <v>3737.30303030303</v>
      </c>
      <c r="F35" s="16">
        <v>69595277.121212125</v>
      </c>
      <c r="G35" s="16">
        <v>15591788.828282842</v>
      </c>
      <c r="H35" s="15">
        <v>0</v>
      </c>
      <c r="I35" s="16">
        <f t="shared" si="0"/>
        <v>85187065.949494973</v>
      </c>
      <c r="J35" s="15">
        <f t="shared" si="1"/>
        <v>85187065.949494973</v>
      </c>
    </row>
    <row r="36" spans="2:10">
      <c r="B36" s="25" t="s">
        <v>25</v>
      </c>
      <c r="C36" s="4">
        <v>22914458.585858587</v>
      </c>
      <c r="D36" s="4">
        <v>15127153.232323231</v>
      </c>
      <c r="E36" s="13">
        <v>3.060606060606061</v>
      </c>
      <c r="F36" s="4">
        <v>38041608.757575758</v>
      </c>
      <c r="G36" s="4">
        <v>0</v>
      </c>
      <c r="H36" s="13">
        <v>0</v>
      </c>
      <c r="I36" s="4">
        <f t="shared" si="0"/>
        <v>38041608.757575758</v>
      </c>
      <c r="J36" s="13">
        <f t="shared" si="1"/>
        <v>38041608.757575758</v>
      </c>
    </row>
    <row r="37" spans="2:10">
      <c r="B37" s="25" t="s">
        <v>24</v>
      </c>
      <c r="C37" s="16">
        <v>188687553.29292929</v>
      </c>
      <c r="D37" s="16">
        <v>0</v>
      </c>
      <c r="E37" s="15">
        <v>4984239.777777778</v>
      </c>
      <c r="F37" s="16">
        <v>138165622.24242425</v>
      </c>
      <c r="G37" s="16">
        <v>45537698.050505042</v>
      </c>
      <c r="H37" s="15">
        <v>6.7777777777777777</v>
      </c>
      <c r="I37" s="16">
        <f t="shared" si="0"/>
        <v>183703313.5151515</v>
      </c>
      <c r="J37" s="15">
        <f t="shared" si="1"/>
        <v>183703313.5151515</v>
      </c>
    </row>
    <row r="38" spans="2:10">
      <c r="B38" s="25" t="s">
        <v>23</v>
      </c>
      <c r="C38" s="4">
        <v>24524435.060606059</v>
      </c>
      <c r="D38" s="4">
        <v>0</v>
      </c>
      <c r="E38" s="13">
        <v>0</v>
      </c>
      <c r="F38" s="4">
        <v>16651588.969696971</v>
      </c>
      <c r="G38" s="4">
        <v>7872846.090909088</v>
      </c>
      <c r="H38" s="13">
        <v>0</v>
      </c>
      <c r="I38" s="4">
        <f t="shared" si="0"/>
        <v>24524435.060606059</v>
      </c>
      <c r="J38" s="13">
        <f t="shared" si="1"/>
        <v>24524435.060606059</v>
      </c>
    </row>
    <row r="39" spans="2:10" ht="15.75" thickBot="1">
      <c r="B39" s="25" t="s">
        <v>22</v>
      </c>
      <c r="C39" s="16">
        <v>44059975.454545453</v>
      </c>
      <c r="D39" s="16">
        <v>0</v>
      </c>
      <c r="E39" s="15">
        <v>1182</v>
      </c>
      <c r="F39" s="16">
        <v>31353402.212121211</v>
      </c>
      <c r="G39" s="16">
        <v>12706314.393939395</v>
      </c>
      <c r="H39" s="15">
        <v>923.15151515151524</v>
      </c>
      <c r="I39" s="16">
        <f t="shared" si="0"/>
        <v>44058793.454545453</v>
      </c>
      <c r="J39" s="15">
        <f t="shared" si="1"/>
        <v>44058793.454545461</v>
      </c>
    </row>
    <row r="40" spans="2:10" ht="15.75" thickBot="1">
      <c r="B40" s="59" t="s">
        <v>300</v>
      </c>
      <c r="C40" s="36">
        <f>SUM(C6:C39)</f>
        <v>3886550317.6969686</v>
      </c>
      <c r="D40" s="36">
        <f t="shared" ref="D40:J40" si="2">SUM(D6:D39)</f>
        <v>677062114.31313109</v>
      </c>
      <c r="E40" s="37">
        <f t="shared" si="2"/>
        <v>34096889.535353534</v>
      </c>
      <c r="F40" s="36">
        <f t="shared" si="2"/>
        <v>4315599615.272728</v>
      </c>
      <c r="G40" s="36">
        <f t="shared" si="2"/>
        <v>214544098.82828277</v>
      </c>
      <c r="H40" s="37">
        <f t="shared" si="2"/>
        <v>628171.62626262626</v>
      </c>
      <c r="I40" s="36">
        <f t="shared" si="2"/>
        <v>4529515542.4747467</v>
      </c>
      <c r="J40" s="37">
        <f t="shared" si="2"/>
        <v>4529515542.4747467</v>
      </c>
    </row>
    <row r="41" spans="2:10" s="115" customFormat="1" ht="15.75" thickBot="1">
      <c r="B41" s="59" t="s">
        <v>61</v>
      </c>
      <c r="C41" s="191">
        <f>C30+C19</f>
        <v>397865051.20202023</v>
      </c>
      <c r="D41" s="191">
        <f t="shared" ref="D41:I41" si="3">D30+D19</f>
        <v>51116776.373737313</v>
      </c>
      <c r="E41" s="192">
        <f t="shared" si="3"/>
        <v>2086493.9393939392</v>
      </c>
      <c r="F41" s="191">
        <f t="shared" si="3"/>
        <v>445387988.93939394</v>
      </c>
      <c r="G41" s="191">
        <f t="shared" si="3"/>
        <v>1533182.5050505062</v>
      </c>
      <c r="H41" s="192">
        <f t="shared" si="3"/>
        <v>25837.808080808081</v>
      </c>
      <c r="I41" s="191">
        <f t="shared" si="3"/>
        <v>446895333.63636363</v>
      </c>
      <c r="J41" s="192">
        <f>J30+J19</f>
        <v>446895333.63636363</v>
      </c>
    </row>
  </sheetData>
  <mergeCells count="3">
    <mergeCell ref="C2:J2"/>
    <mergeCell ref="C3:J3"/>
    <mergeCell ref="B4:B5"/>
  </mergeCells>
  <hyperlinks>
    <hyperlink ref="R1" location="ReadMe!A1" display="go back to ReadMe"/>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workbookViewId="0">
      <selection activeCell="J45" sqref="J45"/>
    </sheetView>
  </sheetViews>
  <sheetFormatPr baseColWidth="10" defaultColWidth="9.140625" defaultRowHeight="15"/>
  <cols>
    <col min="1" max="1" width="2.7109375" customWidth="1"/>
    <col min="3" max="4" width="10.85546875" bestFit="1" customWidth="1"/>
    <col min="5" max="5" width="9.5703125" bestFit="1" customWidth="1"/>
    <col min="6" max="6" width="10.85546875" bestFit="1" customWidth="1"/>
    <col min="7" max="7" width="9.5703125" bestFit="1" customWidth="1"/>
    <col min="9" max="10" width="10.85546875" bestFit="1" customWidth="1"/>
  </cols>
  <sheetData>
    <row r="1" spans="1:18" ht="19.5" thickBot="1">
      <c r="A1" s="120" t="s">
        <v>302</v>
      </c>
      <c r="E1" s="118" t="s">
        <v>88</v>
      </c>
      <c r="R1" s="142" t="s">
        <v>370</v>
      </c>
    </row>
    <row r="2" spans="1:18" s="2" customFormat="1" ht="15.75" customHeight="1" thickBot="1">
      <c r="B2" s="30" t="s">
        <v>59</v>
      </c>
      <c r="C2" s="205">
        <v>2040</v>
      </c>
      <c r="D2" s="206"/>
      <c r="E2" s="206"/>
      <c r="F2" s="206"/>
      <c r="G2" s="206"/>
      <c r="H2" s="206"/>
      <c r="I2" s="206"/>
      <c r="J2" s="207"/>
    </row>
    <row r="3" spans="1:18" s="2" customFormat="1" ht="15.75" customHeight="1" thickBot="1">
      <c r="B3" s="58" t="s">
        <v>60</v>
      </c>
      <c r="C3" s="205" t="s">
        <v>5</v>
      </c>
      <c r="D3" s="206"/>
      <c r="E3" s="206"/>
      <c r="F3" s="206"/>
      <c r="G3" s="206"/>
      <c r="H3" s="206"/>
      <c r="I3" s="206"/>
      <c r="J3" s="207"/>
      <c r="K3" s="114" t="s">
        <v>299</v>
      </c>
    </row>
    <row r="4" spans="1:18" ht="23.25" thickBot="1">
      <c r="B4" s="212" t="s">
        <v>60</v>
      </c>
      <c r="C4" s="47" t="s">
        <v>188</v>
      </c>
      <c r="D4" s="47" t="s">
        <v>189</v>
      </c>
      <c r="E4" s="48" t="s">
        <v>190</v>
      </c>
      <c r="F4" s="47" t="s">
        <v>0</v>
      </c>
      <c r="G4" s="47" t="s">
        <v>191</v>
      </c>
      <c r="H4" s="48" t="s">
        <v>20</v>
      </c>
      <c r="I4" s="47" t="s">
        <v>192</v>
      </c>
      <c r="J4" s="48" t="s">
        <v>193</v>
      </c>
    </row>
    <row r="5" spans="1:18" ht="15.75" thickBot="1">
      <c r="B5" s="213"/>
      <c r="C5" s="18" t="s">
        <v>21</v>
      </c>
      <c r="D5" s="18" t="s">
        <v>21</v>
      </c>
      <c r="E5" s="17" t="s">
        <v>21</v>
      </c>
      <c r="F5" s="18" t="s">
        <v>21</v>
      </c>
      <c r="G5" s="18" t="s">
        <v>21</v>
      </c>
      <c r="H5" s="17" t="s">
        <v>21</v>
      </c>
      <c r="I5" s="18" t="s">
        <v>21</v>
      </c>
      <c r="J5" s="17" t="s">
        <v>21</v>
      </c>
    </row>
    <row r="6" spans="1:18">
      <c r="B6" s="25" t="s">
        <v>56</v>
      </c>
      <c r="C6" s="4">
        <v>15170174.515151514</v>
      </c>
      <c r="D6" s="4">
        <v>0</v>
      </c>
      <c r="E6" s="13">
        <v>2278.7171717171714</v>
      </c>
      <c r="F6" s="4">
        <v>12712880</v>
      </c>
      <c r="G6" s="4">
        <v>2455015.7979797968</v>
      </c>
      <c r="H6" s="13">
        <v>0</v>
      </c>
      <c r="I6" s="4">
        <f>C6+D6-E6</f>
        <v>15167895.797979796</v>
      </c>
      <c r="J6" s="13">
        <f>F6+G6-H6</f>
        <v>15167895.797979796</v>
      </c>
    </row>
    <row r="7" spans="1:18">
      <c r="B7" s="25" t="s">
        <v>54</v>
      </c>
      <c r="C7" s="16">
        <v>91149846.353535354</v>
      </c>
      <c r="D7" s="16">
        <v>0</v>
      </c>
      <c r="E7" s="15">
        <v>234994.49494949495</v>
      </c>
      <c r="F7" s="16">
        <v>85623477.818181813</v>
      </c>
      <c r="G7" s="16">
        <v>5302867.8888888946</v>
      </c>
      <c r="H7" s="15">
        <v>11493.848484848484</v>
      </c>
      <c r="I7" s="16">
        <f t="shared" ref="I7:I39" si="0">C7+D7-E7</f>
        <v>90914851.858585864</v>
      </c>
      <c r="J7" s="15">
        <f t="shared" ref="J7:J39" si="1">F7+G7-H7</f>
        <v>90914851.858585864</v>
      </c>
    </row>
    <row r="8" spans="1:18">
      <c r="B8" s="25" t="s">
        <v>53</v>
      </c>
      <c r="C8" s="4">
        <v>20942916.747474745</v>
      </c>
      <c r="D8" s="4">
        <v>0</v>
      </c>
      <c r="E8" s="13">
        <v>658.969696969697</v>
      </c>
      <c r="F8" s="4">
        <v>14249365.272727273</v>
      </c>
      <c r="G8" s="4">
        <v>6692892.5050505018</v>
      </c>
      <c r="H8" s="13">
        <v>0</v>
      </c>
      <c r="I8" s="4">
        <f t="shared" si="0"/>
        <v>20942257.777777776</v>
      </c>
      <c r="J8" s="13">
        <f t="shared" si="1"/>
        <v>20942257.777777776</v>
      </c>
    </row>
    <row r="9" spans="1:18">
      <c r="B9" s="25" t="s">
        <v>52</v>
      </c>
      <c r="C9" s="16">
        <v>64201623.515151508</v>
      </c>
      <c r="D9" s="16">
        <v>42842293.969696969</v>
      </c>
      <c r="E9" s="15">
        <v>18470.454545454544</v>
      </c>
      <c r="F9" s="16">
        <v>107191556.2121212</v>
      </c>
      <c r="G9" s="16">
        <v>0</v>
      </c>
      <c r="H9" s="15">
        <v>166109.18181818182</v>
      </c>
      <c r="I9" s="16">
        <f t="shared" si="0"/>
        <v>107025447.03030302</v>
      </c>
      <c r="J9" s="15">
        <f t="shared" si="1"/>
        <v>107025447.03030302</v>
      </c>
    </row>
    <row r="10" spans="1:18">
      <c r="B10" s="25" t="s">
        <v>51</v>
      </c>
      <c r="C10" s="4">
        <v>40121762.777777776</v>
      </c>
      <c r="D10" s="4">
        <v>0</v>
      </c>
      <c r="E10" s="13">
        <v>52746.949494949491</v>
      </c>
      <c r="F10" s="4">
        <v>36466870.787878789</v>
      </c>
      <c r="G10" s="4">
        <v>3602145.0404040376</v>
      </c>
      <c r="H10" s="13">
        <v>0</v>
      </c>
      <c r="I10" s="4">
        <f t="shared" si="0"/>
        <v>40069015.828282826</v>
      </c>
      <c r="J10" s="13">
        <f t="shared" si="1"/>
        <v>40069015.828282826</v>
      </c>
    </row>
    <row r="11" spans="1:18">
      <c r="B11" s="25" t="s">
        <v>50</v>
      </c>
      <c r="C11" s="16">
        <v>61469236.595959596</v>
      </c>
      <c r="D11" s="16">
        <v>15075294.060606059</v>
      </c>
      <c r="E11" s="15">
        <v>983.05050505050508</v>
      </c>
      <c r="F11" s="16">
        <v>76545650.454545453</v>
      </c>
      <c r="G11" s="16">
        <v>0</v>
      </c>
      <c r="H11" s="15">
        <v>2102.848484848485</v>
      </c>
      <c r="I11" s="16">
        <f t="shared" si="0"/>
        <v>76543547.606060594</v>
      </c>
      <c r="J11" s="15">
        <f t="shared" si="1"/>
        <v>76543547.606060609</v>
      </c>
    </row>
    <row r="12" spans="1:18">
      <c r="B12" s="25" t="s">
        <v>49</v>
      </c>
      <c r="C12" s="4">
        <v>45288074.010101005</v>
      </c>
      <c r="D12" s="4">
        <v>27233357.545454554</v>
      </c>
      <c r="E12" s="13">
        <v>549.24242424242425</v>
      </c>
      <c r="F12" s="4">
        <v>72603682.181818187</v>
      </c>
      <c r="G12" s="4">
        <v>0</v>
      </c>
      <c r="H12" s="13">
        <v>82799.868686868693</v>
      </c>
      <c r="I12" s="4">
        <f t="shared" si="0"/>
        <v>72520882.313131303</v>
      </c>
      <c r="J12" s="13">
        <f t="shared" si="1"/>
        <v>72520882.313131317</v>
      </c>
    </row>
    <row r="13" spans="1:18">
      <c r="B13" s="25" t="s">
        <v>48</v>
      </c>
      <c r="C13" s="16">
        <v>422522282.65656561</v>
      </c>
      <c r="D13" s="16">
        <v>184577201.5858587</v>
      </c>
      <c r="E13" s="15">
        <v>389498.83838383842</v>
      </c>
      <c r="F13" s="16">
        <v>606817257.4242425</v>
      </c>
      <c r="G13" s="16">
        <v>0</v>
      </c>
      <c r="H13" s="15">
        <v>107272.0202020202</v>
      </c>
      <c r="I13" s="16">
        <f t="shared" si="0"/>
        <v>606709985.40404046</v>
      </c>
      <c r="J13" s="15">
        <f t="shared" si="1"/>
        <v>606709985.40404046</v>
      </c>
    </row>
    <row r="14" spans="1:18">
      <c r="B14" s="25" t="s">
        <v>47</v>
      </c>
      <c r="C14" s="4">
        <v>47713190.101010099</v>
      </c>
      <c r="D14" s="4">
        <v>0</v>
      </c>
      <c r="E14" s="13">
        <v>99196.818181818177</v>
      </c>
      <c r="F14" s="4">
        <v>41801930.909090906</v>
      </c>
      <c r="G14" s="4">
        <v>5812528.3232323239</v>
      </c>
      <c r="H14" s="13">
        <v>465.94949494949498</v>
      </c>
      <c r="I14" s="4">
        <f t="shared" si="0"/>
        <v>47613993.282828279</v>
      </c>
      <c r="J14" s="13">
        <f t="shared" si="1"/>
        <v>47613993.282828279</v>
      </c>
    </row>
    <row r="15" spans="1:18">
      <c r="B15" s="25" t="s">
        <v>46</v>
      </c>
      <c r="C15" s="16">
        <v>14045620.666666666</v>
      </c>
      <c r="D15" s="16">
        <v>0</v>
      </c>
      <c r="E15" s="15">
        <v>525236.74747474748</v>
      </c>
      <c r="F15" s="16">
        <v>11735906.424242426</v>
      </c>
      <c r="G15" s="16">
        <v>1785465.1010100988</v>
      </c>
      <c r="H15" s="15">
        <v>987.60606060606062</v>
      </c>
      <c r="I15" s="16">
        <f t="shared" si="0"/>
        <v>13520383.919191919</v>
      </c>
      <c r="J15" s="15">
        <f t="shared" si="1"/>
        <v>13520383.919191919</v>
      </c>
    </row>
    <row r="16" spans="1:18">
      <c r="B16" s="25" t="s">
        <v>45</v>
      </c>
      <c r="C16" s="4">
        <v>406576402.29292935</v>
      </c>
      <c r="D16" s="4">
        <v>39203760.959595881</v>
      </c>
      <c r="E16" s="13">
        <v>5194654.0909090908</v>
      </c>
      <c r="F16" s="4">
        <v>440651284.39393938</v>
      </c>
      <c r="G16" s="4">
        <v>0</v>
      </c>
      <c r="H16" s="13">
        <v>65775.232323232325</v>
      </c>
      <c r="I16" s="4">
        <f t="shared" si="0"/>
        <v>440585509.16161615</v>
      </c>
      <c r="J16" s="13">
        <f t="shared" si="1"/>
        <v>440585509.16161615</v>
      </c>
    </row>
    <row r="17" spans="2:10">
      <c r="B17" s="25" t="s">
        <v>44</v>
      </c>
      <c r="C17" s="16">
        <v>82470535.50505051</v>
      </c>
      <c r="D17" s="16">
        <v>4909503.9898989918</v>
      </c>
      <c r="E17" s="15">
        <v>605896.53535353532</v>
      </c>
      <c r="F17" s="16">
        <v>86774364.727272734</v>
      </c>
      <c r="G17" s="16">
        <v>0</v>
      </c>
      <c r="H17" s="15">
        <v>221.76767676767676</v>
      </c>
      <c r="I17" s="16">
        <f t="shared" si="0"/>
        <v>86774142.959595963</v>
      </c>
      <c r="J17" s="15">
        <f t="shared" si="1"/>
        <v>86774142.959595963</v>
      </c>
    </row>
    <row r="18" spans="2:10">
      <c r="B18" s="25" t="s">
        <v>42</v>
      </c>
      <c r="C18" s="4">
        <v>564097193.09090912</v>
      </c>
      <c r="D18" s="4">
        <v>19152889.646464612</v>
      </c>
      <c r="E18" s="13">
        <v>5021351.9090909092</v>
      </c>
      <c r="F18" s="4">
        <v>578573721</v>
      </c>
      <c r="G18" s="4">
        <v>0</v>
      </c>
      <c r="H18" s="13">
        <v>344990.17171717173</v>
      </c>
      <c r="I18" s="4">
        <f t="shared" si="0"/>
        <v>578228730.82828283</v>
      </c>
      <c r="J18" s="13">
        <f t="shared" si="1"/>
        <v>578228730.82828283</v>
      </c>
    </row>
    <row r="19" spans="2:10">
      <c r="B19" s="25" t="s">
        <v>43</v>
      </c>
      <c r="C19" s="16">
        <v>356256319.06060606</v>
      </c>
      <c r="D19" s="16">
        <v>36291009.808080859</v>
      </c>
      <c r="E19" s="15">
        <v>1317599.6464646463</v>
      </c>
      <c r="F19" s="16">
        <v>391354322.75757581</v>
      </c>
      <c r="G19" s="16">
        <v>0</v>
      </c>
      <c r="H19" s="15">
        <v>124593.53535353536</v>
      </c>
      <c r="I19" s="16">
        <f t="shared" si="0"/>
        <v>391229729.22222227</v>
      </c>
      <c r="J19" s="15">
        <f t="shared" si="1"/>
        <v>391229729.22222227</v>
      </c>
    </row>
    <row r="20" spans="2:10">
      <c r="B20" s="25" t="s">
        <v>41</v>
      </c>
      <c r="C20" s="4">
        <v>88857394.212121218</v>
      </c>
      <c r="D20" s="4">
        <v>0</v>
      </c>
      <c r="E20" s="13">
        <v>4751856.3636363633</v>
      </c>
      <c r="F20" s="4">
        <v>64516885.303030305</v>
      </c>
      <c r="G20" s="4">
        <v>19588652.545454551</v>
      </c>
      <c r="H20" s="13">
        <v>0</v>
      </c>
      <c r="I20" s="4">
        <f t="shared" si="0"/>
        <v>84105537.848484859</v>
      </c>
      <c r="J20" s="13">
        <f t="shared" si="1"/>
        <v>84105537.848484859</v>
      </c>
    </row>
    <row r="21" spans="2:10">
      <c r="B21" s="25" t="s">
        <v>40</v>
      </c>
      <c r="C21" s="16">
        <v>21171693.080808081</v>
      </c>
      <c r="D21" s="16">
        <v>2137463.1616161591</v>
      </c>
      <c r="E21" s="15">
        <v>74.454545454545453</v>
      </c>
      <c r="F21" s="16">
        <v>23309081.787878785</v>
      </c>
      <c r="G21" s="16">
        <v>0</v>
      </c>
      <c r="H21" s="15">
        <v>0</v>
      </c>
      <c r="I21" s="16">
        <f t="shared" si="0"/>
        <v>23309081.787878785</v>
      </c>
      <c r="J21" s="15">
        <f t="shared" si="1"/>
        <v>23309081.787878785</v>
      </c>
    </row>
    <row r="22" spans="2:10">
      <c r="B22" s="25" t="s">
        <v>39</v>
      </c>
      <c r="C22" s="4">
        <v>56466089.797979794</v>
      </c>
      <c r="D22" s="4">
        <v>0</v>
      </c>
      <c r="E22" s="13">
        <v>25077.272727272728</v>
      </c>
      <c r="F22" s="4">
        <v>53859614.060606062</v>
      </c>
      <c r="G22" s="4">
        <v>2582530.1919191866</v>
      </c>
      <c r="H22" s="13">
        <v>1131.7272727272727</v>
      </c>
      <c r="I22" s="4">
        <f t="shared" si="0"/>
        <v>56441012.525252521</v>
      </c>
      <c r="J22" s="13">
        <f t="shared" si="1"/>
        <v>56441012.525252521</v>
      </c>
    </row>
    <row r="23" spans="2:10">
      <c r="B23" s="25" t="s">
        <v>38</v>
      </c>
      <c r="C23" s="16">
        <v>43434159.101010107</v>
      </c>
      <c r="D23" s="16">
        <v>3814506.2424242399</v>
      </c>
      <c r="E23" s="15">
        <v>3883065.1010101009</v>
      </c>
      <c r="F23" s="16">
        <v>43422185.848484851</v>
      </c>
      <c r="G23" s="16">
        <v>0</v>
      </c>
      <c r="H23" s="15">
        <v>56585.606060606056</v>
      </c>
      <c r="I23" s="16">
        <f t="shared" si="0"/>
        <v>43365600.24242425</v>
      </c>
      <c r="J23" s="15">
        <f t="shared" si="1"/>
        <v>43365600.242424242</v>
      </c>
    </row>
    <row r="24" spans="2:10">
      <c r="B24" s="25" t="s">
        <v>37</v>
      </c>
      <c r="C24" s="4">
        <v>335595388.76767677</v>
      </c>
      <c r="D24" s="4">
        <v>62239299.121212162</v>
      </c>
      <c r="E24" s="13">
        <v>5017714.1313131312</v>
      </c>
      <c r="F24" s="4">
        <v>392816998.51515156</v>
      </c>
      <c r="G24" s="4">
        <v>0</v>
      </c>
      <c r="H24" s="13">
        <v>24.757575757575758</v>
      </c>
      <c r="I24" s="4">
        <f t="shared" si="0"/>
        <v>392816973.75757581</v>
      </c>
      <c r="J24" s="13">
        <f t="shared" si="1"/>
        <v>392816973.75757581</v>
      </c>
    </row>
    <row r="25" spans="2:10">
      <c r="B25" s="25" t="s">
        <v>36</v>
      </c>
      <c r="C25" s="16">
        <v>25719065.81818182</v>
      </c>
      <c r="D25" s="16">
        <v>0</v>
      </c>
      <c r="E25" s="15">
        <v>921014.18181818177</v>
      </c>
      <c r="F25" s="16">
        <v>20961172.333333332</v>
      </c>
      <c r="G25" s="16">
        <v>3837958.3737373771</v>
      </c>
      <c r="H25" s="15">
        <v>1079.0707070707072</v>
      </c>
      <c r="I25" s="16">
        <f t="shared" si="0"/>
        <v>24798051.636363637</v>
      </c>
      <c r="J25" s="15">
        <f t="shared" si="1"/>
        <v>24798051.636363637</v>
      </c>
    </row>
    <row r="26" spans="2:10">
      <c r="B26" s="25" t="s">
        <v>35</v>
      </c>
      <c r="C26" s="4">
        <v>3616850.777777778</v>
      </c>
      <c r="D26" s="4">
        <v>4272144.5858585862</v>
      </c>
      <c r="E26" s="13">
        <v>59367.343434343435</v>
      </c>
      <c r="F26" s="4">
        <v>7833686.3939393945</v>
      </c>
      <c r="G26" s="4">
        <v>0</v>
      </c>
      <c r="H26" s="13">
        <v>4058.3737373737376</v>
      </c>
      <c r="I26" s="4">
        <f t="shared" si="0"/>
        <v>7829628.0202020211</v>
      </c>
      <c r="J26" s="13">
        <f t="shared" si="1"/>
        <v>7829628.0202020211</v>
      </c>
    </row>
    <row r="27" spans="2:10">
      <c r="B27" s="25" t="s">
        <v>34</v>
      </c>
      <c r="C27" s="16">
        <v>24809990.595959596</v>
      </c>
      <c r="D27" s="16">
        <v>0</v>
      </c>
      <c r="E27" s="15">
        <v>1303312.303030303</v>
      </c>
      <c r="F27" s="16">
        <v>14989759.545454547</v>
      </c>
      <c r="G27" s="16">
        <v>8517516.8080808073</v>
      </c>
      <c r="H27" s="15">
        <v>598.06060606060612</v>
      </c>
      <c r="I27" s="16">
        <f t="shared" si="0"/>
        <v>23506678.292929292</v>
      </c>
      <c r="J27" s="15">
        <f t="shared" si="1"/>
        <v>23506678.292929292</v>
      </c>
    </row>
    <row r="28" spans="2:10">
      <c r="B28" s="25" t="s">
        <v>32</v>
      </c>
      <c r="C28" s="4">
        <v>7745129.1818181816</v>
      </c>
      <c r="D28" s="4">
        <v>0</v>
      </c>
      <c r="E28" s="13">
        <v>479.5151515151515</v>
      </c>
      <c r="F28" s="4">
        <v>3948795.4848484849</v>
      </c>
      <c r="G28" s="4">
        <v>3795854.1818181816</v>
      </c>
      <c r="H28" s="13">
        <v>0</v>
      </c>
      <c r="I28" s="4">
        <f t="shared" si="0"/>
        <v>7744649.666666666</v>
      </c>
      <c r="J28" s="13">
        <f t="shared" si="1"/>
        <v>7744649.666666666</v>
      </c>
    </row>
    <row r="29" spans="2:10">
      <c r="B29" s="25" t="s">
        <v>31</v>
      </c>
      <c r="C29" s="16">
        <v>6239826.777777778</v>
      </c>
      <c r="D29" s="16">
        <v>3668001.4949494936</v>
      </c>
      <c r="E29" s="15">
        <v>23</v>
      </c>
      <c r="F29" s="16">
        <v>9907805.2727272715</v>
      </c>
      <c r="G29" s="16">
        <v>0</v>
      </c>
      <c r="H29" s="15">
        <v>0</v>
      </c>
      <c r="I29" s="16">
        <f t="shared" si="0"/>
        <v>9907805.2727272715</v>
      </c>
      <c r="J29" s="15">
        <f t="shared" si="1"/>
        <v>9907805.2727272715</v>
      </c>
    </row>
    <row r="30" spans="2:10">
      <c r="B30" s="25" t="s">
        <v>33</v>
      </c>
      <c r="C30" s="4">
        <v>15930687.494949495</v>
      </c>
      <c r="D30" s="4">
        <v>0</v>
      </c>
      <c r="E30" s="13">
        <v>2189680.111111111</v>
      </c>
      <c r="F30" s="4">
        <v>12064019.757575756</v>
      </c>
      <c r="G30" s="4">
        <v>1708326.3535353558</v>
      </c>
      <c r="H30" s="13">
        <v>31338.727272727272</v>
      </c>
      <c r="I30" s="4">
        <f t="shared" si="0"/>
        <v>13741007.383838385</v>
      </c>
      <c r="J30" s="13">
        <f t="shared" si="1"/>
        <v>13741007.383838385</v>
      </c>
    </row>
    <row r="31" spans="2:10">
      <c r="B31" s="25" t="s">
        <v>29</v>
      </c>
      <c r="C31" s="16">
        <v>85389541.62626262</v>
      </c>
      <c r="D31" s="16">
        <v>55817731.898989901</v>
      </c>
      <c r="E31" s="15">
        <v>1520.2121212121212</v>
      </c>
      <c r="F31" s="16">
        <v>141218655.75757575</v>
      </c>
      <c r="G31" s="16">
        <v>0</v>
      </c>
      <c r="H31" s="15">
        <v>12902.444444444445</v>
      </c>
      <c r="I31" s="16">
        <f t="shared" si="0"/>
        <v>141205753.3131313</v>
      </c>
      <c r="J31" s="15">
        <f t="shared" si="1"/>
        <v>141205753.3131313</v>
      </c>
    </row>
    <row r="32" spans="2:10">
      <c r="B32" s="25" t="s">
        <v>28</v>
      </c>
      <c r="C32" s="4">
        <v>192786931.75757575</v>
      </c>
      <c r="D32" s="4">
        <v>0</v>
      </c>
      <c r="E32" s="13">
        <v>7966346.5454545449</v>
      </c>
      <c r="F32" s="4">
        <v>123479783.84848486</v>
      </c>
      <c r="G32" s="4">
        <v>61340801.363636345</v>
      </c>
      <c r="H32" s="13">
        <v>0</v>
      </c>
      <c r="I32" s="4">
        <f t="shared" si="0"/>
        <v>184820585.21212122</v>
      </c>
      <c r="J32" s="13">
        <f t="shared" si="1"/>
        <v>184820585.21212119</v>
      </c>
    </row>
    <row r="33" spans="2:10">
      <c r="B33" s="25" t="s">
        <v>30</v>
      </c>
      <c r="C33" s="16">
        <v>159380599.20202023</v>
      </c>
      <c r="D33" s="16">
        <v>15976162.939393898</v>
      </c>
      <c r="E33" s="15">
        <v>856804.08080808085</v>
      </c>
      <c r="F33" s="16">
        <v>174591046.48484847</v>
      </c>
      <c r="G33" s="16">
        <v>0</v>
      </c>
      <c r="H33" s="15">
        <v>91088.42424242424</v>
      </c>
      <c r="I33" s="16">
        <f t="shared" si="0"/>
        <v>174499958.06060606</v>
      </c>
      <c r="J33" s="15">
        <f t="shared" si="1"/>
        <v>174499958.06060603</v>
      </c>
    </row>
    <row r="34" spans="2:10">
      <c r="B34" s="25" t="s">
        <v>27</v>
      </c>
      <c r="C34" s="4">
        <v>70141466.909090906</v>
      </c>
      <c r="D34" s="4">
        <v>0</v>
      </c>
      <c r="E34" s="13">
        <v>3720227.0606060605</v>
      </c>
      <c r="F34" s="4">
        <v>65507987.878787883</v>
      </c>
      <c r="G34" s="4">
        <v>927423.13131312479</v>
      </c>
      <c r="H34" s="13">
        <v>14171.161616161615</v>
      </c>
      <c r="I34" s="4">
        <f t="shared" si="0"/>
        <v>66421239.848484844</v>
      </c>
      <c r="J34" s="13">
        <f t="shared" si="1"/>
        <v>66421239.848484844</v>
      </c>
    </row>
    <row r="35" spans="2:10">
      <c r="B35" s="25" t="s">
        <v>26</v>
      </c>
      <c r="C35" s="16">
        <v>82450171.313131303</v>
      </c>
      <c r="D35" s="16">
        <v>0</v>
      </c>
      <c r="E35" s="15">
        <v>155033.04040404042</v>
      </c>
      <c r="F35" s="16">
        <v>64452266.212121211</v>
      </c>
      <c r="G35" s="16">
        <v>17842872.060606051</v>
      </c>
      <c r="H35" s="15">
        <v>0</v>
      </c>
      <c r="I35" s="16">
        <f t="shared" si="0"/>
        <v>82295138.272727266</v>
      </c>
      <c r="J35" s="15">
        <f t="shared" si="1"/>
        <v>82295138.272727266</v>
      </c>
    </row>
    <row r="36" spans="2:10">
      <c r="B36" s="25" t="s">
        <v>25</v>
      </c>
      <c r="C36" s="4">
        <v>24221135.717171721</v>
      </c>
      <c r="D36" s="4">
        <v>14726116.222222216</v>
      </c>
      <c r="E36" s="13">
        <v>2933.2424242424245</v>
      </c>
      <c r="F36" s="4">
        <v>38944318.696969695</v>
      </c>
      <c r="G36" s="4">
        <v>0</v>
      </c>
      <c r="H36" s="13">
        <v>0</v>
      </c>
      <c r="I36" s="4">
        <f t="shared" si="0"/>
        <v>38944318.696969695</v>
      </c>
      <c r="J36" s="13">
        <f t="shared" si="1"/>
        <v>38944318.696969695</v>
      </c>
    </row>
    <row r="37" spans="2:10">
      <c r="B37" s="25" t="s">
        <v>24</v>
      </c>
      <c r="C37" s="16">
        <v>176489990.74747476</v>
      </c>
      <c r="D37" s="16">
        <v>0</v>
      </c>
      <c r="E37" s="15">
        <v>6394507.3838383835</v>
      </c>
      <c r="F37" s="16">
        <v>138948980.21212122</v>
      </c>
      <c r="G37" s="16">
        <v>31146832.555555563</v>
      </c>
      <c r="H37" s="15">
        <v>329.40404040404042</v>
      </c>
      <c r="I37" s="16">
        <f t="shared" si="0"/>
        <v>170095483.36363637</v>
      </c>
      <c r="J37" s="15">
        <f t="shared" si="1"/>
        <v>170095483.36363637</v>
      </c>
    </row>
    <row r="38" spans="2:10">
      <c r="B38" s="25" t="s">
        <v>23</v>
      </c>
      <c r="C38" s="4">
        <v>22896775.838383839</v>
      </c>
      <c r="D38" s="4">
        <v>0</v>
      </c>
      <c r="E38" s="13">
        <v>1288.2121212121212</v>
      </c>
      <c r="F38" s="4">
        <v>15481002.15151515</v>
      </c>
      <c r="G38" s="4">
        <v>7414493.0000000009</v>
      </c>
      <c r="H38" s="13">
        <v>7.5252525252525251</v>
      </c>
      <c r="I38" s="4">
        <f t="shared" si="0"/>
        <v>22895487.626262628</v>
      </c>
      <c r="J38" s="13">
        <f t="shared" si="1"/>
        <v>22895487.626262628</v>
      </c>
    </row>
    <row r="39" spans="2:10" ht="15.75" thickBot="1">
      <c r="B39" s="25" t="s">
        <v>22</v>
      </c>
      <c r="C39" s="16">
        <v>37339703.717171721</v>
      </c>
      <c r="D39" s="16">
        <v>0</v>
      </c>
      <c r="E39" s="15">
        <v>48360.717171717173</v>
      </c>
      <c r="F39" s="16">
        <v>29287474.909090906</v>
      </c>
      <c r="G39" s="16">
        <v>8004390.828282835</v>
      </c>
      <c r="H39" s="15">
        <v>522.73737373737379</v>
      </c>
      <c r="I39" s="16">
        <f t="shared" si="0"/>
        <v>37291343.000000007</v>
      </c>
      <c r="J39" s="15">
        <f t="shared" si="1"/>
        <v>37291343</v>
      </c>
    </row>
    <row r="40" spans="2:10" ht="15.75" thickBot="1">
      <c r="B40" s="59" t="s">
        <v>300</v>
      </c>
      <c r="C40" s="36">
        <f>SUM(C6:C39)</f>
        <v>3712707770.3232322</v>
      </c>
      <c r="D40" s="36">
        <f t="shared" ref="D40:J40" si="2">SUM(D6:D39)</f>
        <v>531936737.23232329</v>
      </c>
      <c r="E40" s="37">
        <f t="shared" si="2"/>
        <v>50762800.737373739</v>
      </c>
      <c r="F40" s="36">
        <f t="shared" si="2"/>
        <v>4002643790.8181829</v>
      </c>
      <c r="G40" s="36">
        <f t="shared" si="2"/>
        <v>192358566.05050501</v>
      </c>
      <c r="H40" s="37">
        <f t="shared" si="2"/>
        <v>1120650.0505050507</v>
      </c>
      <c r="I40" s="36">
        <f t="shared" si="2"/>
        <v>4193881706.8181815</v>
      </c>
      <c r="J40" s="37">
        <f t="shared" si="2"/>
        <v>4193881706.8181815</v>
      </c>
    </row>
    <row r="41" spans="2:10" s="115" customFormat="1" ht="15.75" thickBot="1">
      <c r="B41" s="59" t="s">
        <v>61</v>
      </c>
      <c r="C41" s="191">
        <f>C30+C19</f>
        <v>372187006.55555558</v>
      </c>
      <c r="D41" s="191">
        <f t="shared" ref="D41:I41" si="3">D30+D19</f>
        <v>36291009.808080859</v>
      </c>
      <c r="E41" s="192">
        <f t="shared" si="3"/>
        <v>3507279.7575757573</v>
      </c>
      <c r="F41" s="191">
        <f t="shared" si="3"/>
        <v>403418342.51515156</v>
      </c>
      <c r="G41" s="191">
        <f t="shared" si="3"/>
        <v>1708326.3535353558</v>
      </c>
      <c r="H41" s="192">
        <f t="shared" si="3"/>
        <v>155932.26262626264</v>
      </c>
      <c r="I41" s="191">
        <f t="shared" si="3"/>
        <v>404970736.60606062</v>
      </c>
      <c r="J41" s="192">
        <f>J30+J19</f>
        <v>404970736.60606062</v>
      </c>
    </row>
  </sheetData>
  <mergeCells count="3">
    <mergeCell ref="C2:J2"/>
    <mergeCell ref="C3:J3"/>
    <mergeCell ref="B4:B5"/>
  </mergeCells>
  <hyperlinks>
    <hyperlink ref="R1" location="ReadMe!A1" display="go back to ReadMe"/>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workbookViewId="0">
      <selection activeCell="P34" sqref="P34"/>
    </sheetView>
  </sheetViews>
  <sheetFormatPr baseColWidth="10" defaultColWidth="9.140625" defaultRowHeight="15"/>
  <cols>
    <col min="1" max="1" width="2.7109375" customWidth="1"/>
    <col min="3" max="4" width="10.85546875" bestFit="1" customWidth="1"/>
    <col min="5" max="5" width="9.5703125" bestFit="1" customWidth="1"/>
    <col min="6" max="6" width="10.85546875" bestFit="1" customWidth="1"/>
    <col min="7" max="7" width="9.5703125" bestFit="1" customWidth="1"/>
    <col min="9" max="10" width="10.85546875" bestFit="1" customWidth="1"/>
  </cols>
  <sheetData>
    <row r="1" spans="1:18" ht="19.5" thickBot="1">
      <c r="A1" s="120" t="s">
        <v>302</v>
      </c>
      <c r="F1" s="118" t="s">
        <v>89</v>
      </c>
      <c r="R1" s="142" t="s">
        <v>370</v>
      </c>
    </row>
    <row r="2" spans="1:18" s="2" customFormat="1" ht="15.75" customHeight="1" thickBot="1">
      <c r="B2" s="30" t="s">
        <v>59</v>
      </c>
      <c r="C2" s="205">
        <v>2040</v>
      </c>
      <c r="D2" s="206"/>
      <c r="E2" s="206"/>
      <c r="F2" s="206"/>
      <c r="G2" s="206"/>
      <c r="H2" s="206"/>
      <c r="I2" s="206"/>
      <c r="J2" s="207"/>
    </row>
    <row r="3" spans="1:18" s="2" customFormat="1" ht="15.75" customHeight="1" thickBot="1">
      <c r="B3" s="58" t="s">
        <v>60</v>
      </c>
      <c r="C3" s="205" t="s">
        <v>7</v>
      </c>
      <c r="D3" s="206"/>
      <c r="E3" s="206"/>
      <c r="F3" s="206"/>
      <c r="G3" s="206"/>
      <c r="H3" s="206"/>
      <c r="I3" s="206"/>
      <c r="J3" s="207"/>
      <c r="K3" s="114" t="s">
        <v>299</v>
      </c>
    </row>
    <row r="4" spans="1:18" ht="23.25" thickBot="1">
      <c r="B4" s="212" t="s">
        <v>60</v>
      </c>
      <c r="C4" s="47" t="s">
        <v>188</v>
      </c>
      <c r="D4" s="47" t="s">
        <v>189</v>
      </c>
      <c r="E4" s="48" t="s">
        <v>190</v>
      </c>
      <c r="F4" s="47" t="s">
        <v>0</v>
      </c>
      <c r="G4" s="47" t="s">
        <v>191</v>
      </c>
      <c r="H4" s="48" t="s">
        <v>20</v>
      </c>
      <c r="I4" s="47" t="s">
        <v>192</v>
      </c>
      <c r="J4" s="48" t="s">
        <v>193</v>
      </c>
    </row>
    <row r="5" spans="1:18" ht="15.75" thickBot="1">
      <c r="B5" s="213"/>
      <c r="C5" s="18" t="s">
        <v>21</v>
      </c>
      <c r="D5" s="18" t="s">
        <v>21</v>
      </c>
      <c r="E5" s="17" t="s">
        <v>21</v>
      </c>
      <c r="F5" s="18" t="s">
        <v>21</v>
      </c>
      <c r="G5" s="18" t="s">
        <v>21</v>
      </c>
      <c r="H5" s="17" t="s">
        <v>21</v>
      </c>
      <c r="I5" s="18" t="s">
        <v>21</v>
      </c>
      <c r="J5" s="17" t="s">
        <v>21</v>
      </c>
    </row>
    <row r="6" spans="1:18">
      <c r="B6" s="25" t="s">
        <v>56</v>
      </c>
      <c r="C6" s="4">
        <v>11327071.81818182</v>
      </c>
      <c r="D6" s="4">
        <v>1385808.1818181798</v>
      </c>
      <c r="E6" s="13">
        <v>0</v>
      </c>
      <c r="F6" s="4">
        <v>12712880</v>
      </c>
      <c r="G6" s="4">
        <v>0</v>
      </c>
      <c r="H6" s="13">
        <v>0</v>
      </c>
      <c r="I6" s="4">
        <f>C6+D6-E6</f>
        <v>12712880</v>
      </c>
      <c r="J6" s="13">
        <f>F6+G6-H6</f>
        <v>12712880</v>
      </c>
    </row>
    <row r="7" spans="1:18">
      <c r="B7" s="25" t="s">
        <v>54</v>
      </c>
      <c r="C7" s="16">
        <v>73645363.696969703</v>
      </c>
      <c r="D7" s="16">
        <v>6978503.5656565707</v>
      </c>
      <c r="E7" s="15">
        <v>115.07070707070707</v>
      </c>
      <c r="F7" s="16">
        <v>80626134.363636374</v>
      </c>
      <c r="G7" s="16">
        <v>0</v>
      </c>
      <c r="H7" s="15">
        <v>2382.1717171717169</v>
      </c>
      <c r="I7" s="16">
        <f t="shared" ref="I7:I39" si="0">C7+D7-E7</f>
        <v>80623752.191919208</v>
      </c>
      <c r="J7" s="15">
        <f t="shared" ref="J7:J39" si="1">F7+G7-H7</f>
        <v>80623752.191919208</v>
      </c>
    </row>
    <row r="8" spans="1:18">
      <c r="B8" s="25" t="s">
        <v>53</v>
      </c>
      <c r="C8" s="4">
        <v>15678633.373737374</v>
      </c>
      <c r="D8" s="4">
        <v>0</v>
      </c>
      <c r="E8" s="13">
        <v>0</v>
      </c>
      <c r="F8" s="4">
        <v>14167856.696969697</v>
      </c>
      <c r="G8" s="4">
        <v>1510776.6767676771</v>
      </c>
      <c r="H8" s="13">
        <v>0</v>
      </c>
      <c r="I8" s="4">
        <f t="shared" si="0"/>
        <v>15678633.373737374</v>
      </c>
      <c r="J8" s="13">
        <f t="shared" si="1"/>
        <v>15678633.373737374</v>
      </c>
    </row>
    <row r="9" spans="1:18">
      <c r="B9" s="25" t="s">
        <v>52</v>
      </c>
      <c r="C9" s="16">
        <v>82427571.37373738</v>
      </c>
      <c r="D9" s="16">
        <v>24497927.353535336</v>
      </c>
      <c r="E9" s="15">
        <v>0</v>
      </c>
      <c r="F9" s="16">
        <v>106925563.54545453</v>
      </c>
      <c r="G9" s="16">
        <v>0</v>
      </c>
      <c r="H9" s="15">
        <v>64.818181818181827</v>
      </c>
      <c r="I9" s="16">
        <f t="shared" si="0"/>
        <v>106925498.72727272</v>
      </c>
      <c r="J9" s="15">
        <f t="shared" si="1"/>
        <v>106925498.72727272</v>
      </c>
    </row>
    <row r="10" spans="1:18">
      <c r="B10" s="25" t="s">
        <v>51</v>
      </c>
      <c r="C10" s="4">
        <v>36916379.181818187</v>
      </c>
      <c r="D10" s="4">
        <v>344108.47474746592</v>
      </c>
      <c r="E10" s="13">
        <v>10.121212121212121</v>
      </c>
      <c r="F10" s="4">
        <v>37260481.636363633</v>
      </c>
      <c r="G10" s="4">
        <v>0</v>
      </c>
      <c r="H10" s="13">
        <v>4.1010101010101012</v>
      </c>
      <c r="I10" s="4">
        <f t="shared" si="0"/>
        <v>37260477.535353526</v>
      </c>
      <c r="J10" s="13">
        <f t="shared" si="1"/>
        <v>37260477.535353534</v>
      </c>
    </row>
    <row r="11" spans="1:18">
      <c r="B11" s="25" t="s">
        <v>50</v>
      </c>
      <c r="C11" s="16">
        <v>60827338.232323229</v>
      </c>
      <c r="D11" s="16">
        <v>13765627.737373739</v>
      </c>
      <c r="E11" s="15">
        <v>0</v>
      </c>
      <c r="F11" s="16">
        <v>74592965.969696969</v>
      </c>
      <c r="G11" s="16">
        <v>0</v>
      </c>
      <c r="H11" s="15">
        <v>0</v>
      </c>
      <c r="I11" s="16">
        <f t="shared" si="0"/>
        <v>74592965.969696969</v>
      </c>
      <c r="J11" s="15">
        <f t="shared" si="1"/>
        <v>74592965.969696969</v>
      </c>
    </row>
    <row r="12" spans="1:18">
      <c r="B12" s="25" t="s">
        <v>49</v>
      </c>
      <c r="C12" s="4">
        <v>71819834.75757575</v>
      </c>
      <c r="D12" s="4">
        <v>104869.87878789188</v>
      </c>
      <c r="E12" s="13">
        <v>2.4141414141414139</v>
      </c>
      <c r="F12" s="4">
        <v>71928800.696969703</v>
      </c>
      <c r="G12" s="4">
        <v>0</v>
      </c>
      <c r="H12" s="13">
        <v>4098.4747474747473</v>
      </c>
      <c r="I12" s="4">
        <f t="shared" si="0"/>
        <v>71924702.222222224</v>
      </c>
      <c r="J12" s="13">
        <f t="shared" si="1"/>
        <v>71924702.222222224</v>
      </c>
    </row>
    <row r="13" spans="1:18">
      <c r="B13" s="25" t="s">
        <v>48</v>
      </c>
      <c r="C13" s="16">
        <v>453806816.49494946</v>
      </c>
      <c r="D13" s="16">
        <v>149279750.39393955</v>
      </c>
      <c r="E13" s="15">
        <v>1850.6767676767677</v>
      </c>
      <c r="F13" s="16">
        <v>603089889.75757587</v>
      </c>
      <c r="G13" s="16">
        <v>0</v>
      </c>
      <c r="H13" s="15">
        <v>5173.545454545454</v>
      </c>
      <c r="I13" s="16">
        <f t="shared" si="0"/>
        <v>603084716.21212137</v>
      </c>
      <c r="J13" s="15">
        <f t="shared" si="1"/>
        <v>603084716.21212137</v>
      </c>
    </row>
    <row r="14" spans="1:18">
      <c r="B14" s="25" t="s">
        <v>47</v>
      </c>
      <c r="C14" s="4">
        <v>34245199.252525248</v>
      </c>
      <c r="D14" s="4">
        <v>4597558.9494949579</v>
      </c>
      <c r="E14" s="13">
        <v>0</v>
      </c>
      <c r="F14" s="4">
        <v>38842840.363636367</v>
      </c>
      <c r="G14" s="4">
        <v>0</v>
      </c>
      <c r="H14" s="13">
        <v>82.161616161616166</v>
      </c>
      <c r="I14" s="4">
        <f t="shared" si="0"/>
        <v>38842758.202020206</v>
      </c>
      <c r="J14" s="13">
        <f t="shared" si="1"/>
        <v>38842758.202020206</v>
      </c>
    </row>
    <row r="15" spans="1:18">
      <c r="B15" s="25" t="s">
        <v>46</v>
      </c>
      <c r="C15" s="16">
        <v>12016967.858585859</v>
      </c>
      <c r="D15" s="16">
        <v>0</v>
      </c>
      <c r="E15" s="15">
        <v>13.747474747474747</v>
      </c>
      <c r="F15" s="16">
        <v>11405431.575757576</v>
      </c>
      <c r="G15" s="16">
        <v>611633.32323232293</v>
      </c>
      <c r="H15" s="15">
        <v>110.7878787878788</v>
      </c>
      <c r="I15" s="16">
        <f t="shared" si="0"/>
        <v>12016954.111111112</v>
      </c>
      <c r="J15" s="15">
        <f t="shared" si="1"/>
        <v>12016954.111111112</v>
      </c>
    </row>
    <row r="16" spans="1:18">
      <c r="B16" s="25" t="s">
        <v>45</v>
      </c>
      <c r="C16" s="4">
        <v>375979598.17171723</v>
      </c>
      <c r="D16" s="4">
        <v>47588509.636363611</v>
      </c>
      <c r="E16" s="13">
        <v>894804.2828282828</v>
      </c>
      <c r="F16" s="4">
        <v>422695115.09090912</v>
      </c>
      <c r="G16" s="4">
        <v>0</v>
      </c>
      <c r="H16" s="13">
        <v>21811.565656565657</v>
      </c>
      <c r="I16" s="4">
        <f t="shared" si="0"/>
        <v>422673303.52525258</v>
      </c>
      <c r="J16" s="13">
        <f t="shared" si="1"/>
        <v>422673303.52525258</v>
      </c>
    </row>
    <row r="17" spans="2:10">
      <c r="B17" s="25" t="s">
        <v>44</v>
      </c>
      <c r="C17" s="16">
        <v>91168563.060606062</v>
      </c>
      <c r="D17" s="16">
        <v>0</v>
      </c>
      <c r="E17" s="15">
        <v>73.808080808080817</v>
      </c>
      <c r="F17" s="16">
        <v>87096573.969696969</v>
      </c>
      <c r="G17" s="16">
        <v>4071915.2828282854</v>
      </c>
      <c r="H17" s="15">
        <v>0</v>
      </c>
      <c r="I17" s="16">
        <f t="shared" si="0"/>
        <v>91168489.252525255</v>
      </c>
      <c r="J17" s="15">
        <f t="shared" si="1"/>
        <v>91168489.252525255</v>
      </c>
    </row>
    <row r="18" spans="2:10">
      <c r="B18" s="25" t="s">
        <v>42</v>
      </c>
      <c r="C18" s="4">
        <v>631754265</v>
      </c>
      <c r="D18" s="4">
        <v>0</v>
      </c>
      <c r="E18" s="13">
        <v>244293.90909090909</v>
      </c>
      <c r="F18" s="4">
        <v>551931560.39393938</v>
      </c>
      <c r="G18" s="4">
        <v>79582462.959595978</v>
      </c>
      <c r="H18" s="13">
        <v>4052.2626262626259</v>
      </c>
      <c r="I18" s="4">
        <f t="shared" si="0"/>
        <v>631509971.09090912</v>
      </c>
      <c r="J18" s="13">
        <f t="shared" si="1"/>
        <v>631509971.09090912</v>
      </c>
    </row>
    <row r="19" spans="2:10">
      <c r="B19" s="25" t="s">
        <v>43</v>
      </c>
      <c r="C19" s="16">
        <v>326378037.94949496</v>
      </c>
      <c r="D19" s="16">
        <v>21763947.696969703</v>
      </c>
      <c r="E19" s="15">
        <v>81.242424242424249</v>
      </c>
      <c r="F19" s="16">
        <v>348142084.42424244</v>
      </c>
      <c r="G19" s="16">
        <v>0</v>
      </c>
      <c r="H19" s="15">
        <v>180.02020202020202</v>
      </c>
      <c r="I19" s="16">
        <f t="shared" si="0"/>
        <v>348141904.4040404</v>
      </c>
      <c r="J19" s="15">
        <f t="shared" si="1"/>
        <v>348141904.4040404</v>
      </c>
    </row>
    <row r="20" spans="2:10">
      <c r="B20" s="25" t="s">
        <v>41</v>
      </c>
      <c r="C20" s="4">
        <v>64635383.737373739</v>
      </c>
      <c r="D20" s="4">
        <v>0</v>
      </c>
      <c r="E20" s="13">
        <v>2375.0707070707072</v>
      </c>
      <c r="F20" s="4">
        <v>64176343.393939398</v>
      </c>
      <c r="G20" s="4">
        <v>456665.27272727055</v>
      </c>
      <c r="H20" s="13">
        <v>0</v>
      </c>
      <c r="I20" s="4">
        <f t="shared" si="0"/>
        <v>64633008.666666672</v>
      </c>
      <c r="J20" s="13">
        <f t="shared" si="1"/>
        <v>64633008.666666672</v>
      </c>
    </row>
    <row r="21" spans="2:10">
      <c r="B21" s="25" t="s">
        <v>40</v>
      </c>
      <c r="C21" s="16">
        <v>22659783.737373736</v>
      </c>
      <c r="D21" s="16">
        <v>130518.23232323304</v>
      </c>
      <c r="E21" s="15">
        <v>0</v>
      </c>
      <c r="F21" s="16">
        <v>22790301.969696969</v>
      </c>
      <c r="G21" s="16">
        <v>0</v>
      </c>
      <c r="H21" s="15">
        <v>0</v>
      </c>
      <c r="I21" s="16">
        <f t="shared" si="0"/>
        <v>22790301.969696969</v>
      </c>
      <c r="J21" s="15">
        <f t="shared" si="1"/>
        <v>22790301.969696969</v>
      </c>
    </row>
    <row r="22" spans="2:10">
      <c r="B22" s="25" t="s">
        <v>39</v>
      </c>
      <c r="C22" s="4">
        <v>49147726.070707068</v>
      </c>
      <c r="D22" s="4">
        <v>4517498.4343434377</v>
      </c>
      <c r="E22" s="13">
        <v>0</v>
      </c>
      <c r="F22" s="4">
        <v>53667789.030303031</v>
      </c>
      <c r="G22" s="4">
        <v>0</v>
      </c>
      <c r="H22" s="13">
        <v>2564.5252525252527</v>
      </c>
      <c r="I22" s="4">
        <f t="shared" si="0"/>
        <v>53665224.505050503</v>
      </c>
      <c r="J22" s="13">
        <f t="shared" si="1"/>
        <v>53665224.505050503</v>
      </c>
    </row>
    <row r="23" spans="2:10">
      <c r="B23" s="25" t="s">
        <v>38</v>
      </c>
      <c r="C23" s="16">
        <v>38031313.121212125</v>
      </c>
      <c r="D23" s="16">
        <v>3298418.5454545417</v>
      </c>
      <c r="E23" s="15">
        <v>944732.78787878796</v>
      </c>
      <c r="F23" s="16">
        <v>40386758.484848484</v>
      </c>
      <c r="G23" s="16">
        <v>0</v>
      </c>
      <c r="H23" s="15">
        <v>1759.6060606060607</v>
      </c>
      <c r="I23" s="16">
        <f t="shared" si="0"/>
        <v>40384998.878787875</v>
      </c>
      <c r="J23" s="15">
        <f t="shared" si="1"/>
        <v>40384998.878787875</v>
      </c>
    </row>
    <row r="24" spans="2:10">
      <c r="B24" s="25" t="s">
        <v>37</v>
      </c>
      <c r="C24" s="4">
        <v>358303062.66666663</v>
      </c>
      <c r="D24" s="4">
        <v>36147168.919191971</v>
      </c>
      <c r="E24" s="13">
        <v>15042.707070707071</v>
      </c>
      <c r="F24" s="4">
        <v>394435189.42424244</v>
      </c>
      <c r="G24" s="4">
        <v>0</v>
      </c>
      <c r="H24" s="13">
        <v>0.54545454545454541</v>
      </c>
      <c r="I24" s="4">
        <f t="shared" si="0"/>
        <v>394435188.87878788</v>
      </c>
      <c r="J24" s="13">
        <f t="shared" si="1"/>
        <v>394435188.87878788</v>
      </c>
    </row>
    <row r="25" spans="2:10">
      <c r="B25" s="25" t="s">
        <v>36</v>
      </c>
      <c r="C25" s="16">
        <v>32743293.242424246</v>
      </c>
      <c r="D25" s="16">
        <v>0</v>
      </c>
      <c r="E25" s="15">
        <v>11.323232323232324</v>
      </c>
      <c r="F25" s="16">
        <v>21591318.939393938</v>
      </c>
      <c r="G25" s="16">
        <v>11152139.212121217</v>
      </c>
      <c r="H25" s="15">
        <v>176.23232323232321</v>
      </c>
      <c r="I25" s="16">
        <f t="shared" si="0"/>
        <v>32743281.919191923</v>
      </c>
      <c r="J25" s="15">
        <f t="shared" si="1"/>
        <v>32743281.919191923</v>
      </c>
    </row>
    <row r="26" spans="2:10">
      <c r="B26" s="25" t="s">
        <v>35</v>
      </c>
      <c r="C26" s="4">
        <v>7094839.777777778</v>
      </c>
      <c r="D26" s="4">
        <v>533656.86868686811</v>
      </c>
      <c r="E26" s="13">
        <v>169.17171717171718</v>
      </c>
      <c r="F26" s="4">
        <v>7628348.4242424238</v>
      </c>
      <c r="G26" s="4">
        <v>0</v>
      </c>
      <c r="H26" s="13">
        <v>20.949494949494952</v>
      </c>
      <c r="I26" s="4">
        <f t="shared" si="0"/>
        <v>7628327.4747474743</v>
      </c>
      <c r="J26" s="13">
        <f t="shared" si="1"/>
        <v>7628327.4747474743</v>
      </c>
    </row>
    <row r="27" spans="2:10">
      <c r="B27" s="25" t="s">
        <v>34</v>
      </c>
      <c r="C27" s="16">
        <v>22652560.787878789</v>
      </c>
      <c r="D27" s="16">
        <v>0</v>
      </c>
      <c r="E27" s="15">
        <v>30.818181818181817</v>
      </c>
      <c r="F27" s="16">
        <v>15327529.303030305</v>
      </c>
      <c r="G27" s="16">
        <v>7325041.7979797972</v>
      </c>
      <c r="H27" s="15">
        <v>41.131313131313135</v>
      </c>
      <c r="I27" s="16">
        <f t="shared" si="0"/>
        <v>22652529.969696973</v>
      </c>
      <c r="J27" s="15">
        <f t="shared" si="1"/>
        <v>22652529.969696973</v>
      </c>
    </row>
    <row r="28" spans="2:10">
      <c r="B28" s="25" t="s">
        <v>32</v>
      </c>
      <c r="C28" s="4">
        <v>4257296.2121212119</v>
      </c>
      <c r="D28" s="4">
        <v>0</v>
      </c>
      <c r="E28" s="13">
        <v>0</v>
      </c>
      <c r="F28" s="4">
        <v>3986940.7575757578</v>
      </c>
      <c r="G28" s="4">
        <v>270355.45454545412</v>
      </c>
      <c r="H28" s="13">
        <v>0</v>
      </c>
      <c r="I28" s="4">
        <f t="shared" si="0"/>
        <v>4257296.2121212119</v>
      </c>
      <c r="J28" s="13">
        <f t="shared" si="1"/>
        <v>4257296.2121212119</v>
      </c>
    </row>
    <row r="29" spans="2:10">
      <c r="B29" s="25" t="s">
        <v>31</v>
      </c>
      <c r="C29" s="16">
        <v>12885050.141414143</v>
      </c>
      <c r="D29" s="16">
        <v>0</v>
      </c>
      <c r="E29" s="15">
        <v>0</v>
      </c>
      <c r="F29" s="16">
        <v>10004111.212121213</v>
      </c>
      <c r="G29" s="16">
        <v>2880938.9292929303</v>
      </c>
      <c r="H29" s="15">
        <v>0</v>
      </c>
      <c r="I29" s="16">
        <f t="shared" si="0"/>
        <v>12885050.141414143</v>
      </c>
      <c r="J29" s="15">
        <f t="shared" si="1"/>
        <v>12885050.141414143</v>
      </c>
    </row>
    <row r="30" spans="2:10">
      <c r="B30" s="25" t="s">
        <v>33</v>
      </c>
      <c r="C30" s="4">
        <v>12580225.272727272</v>
      </c>
      <c r="D30" s="4">
        <v>0</v>
      </c>
      <c r="E30" s="13">
        <v>722487.52525252523</v>
      </c>
      <c r="F30" s="4">
        <v>10734820.121212121</v>
      </c>
      <c r="G30" s="4">
        <v>1124897.8686868676</v>
      </c>
      <c r="H30" s="13">
        <v>1980.2424242424242</v>
      </c>
      <c r="I30" s="4">
        <f t="shared" si="0"/>
        <v>11857737.747474747</v>
      </c>
      <c r="J30" s="13">
        <f t="shared" si="1"/>
        <v>11857737.747474747</v>
      </c>
    </row>
    <row r="31" spans="2:10">
      <c r="B31" s="25" t="s">
        <v>29</v>
      </c>
      <c r="C31" s="16">
        <v>119907314.35353535</v>
      </c>
      <c r="D31" s="16">
        <v>25869226.28282826</v>
      </c>
      <c r="E31" s="15">
        <v>0</v>
      </c>
      <c r="F31" s="16">
        <v>145776588.27272725</v>
      </c>
      <c r="G31" s="16">
        <v>0</v>
      </c>
      <c r="H31" s="15">
        <v>47.63636363636364</v>
      </c>
      <c r="I31" s="16">
        <f t="shared" si="0"/>
        <v>145776540.63636363</v>
      </c>
      <c r="J31" s="15">
        <f t="shared" si="1"/>
        <v>145776540.63636363</v>
      </c>
    </row>
    <row r="32" spans="2:10">
      <c r="B32" s="25" t="s">
        <v>28</v>
      </c>
      <c r="C32" s="4">
        <v>128947887.9191919</v>
      </c>
      <c r="D32" s="4">
        <v>0</v>
      </c>
      <c r="E32" s="13">
        <v>48595.111111111109</v>
      </c>
      <c r="F32" s="4">
        <v>121113069.36363636</v>
      </c>
      <c r="G32" s="4">
        <v>7786253.9999999814</v>
      </c>
      <c r="H32" s="13">
        <v>30.555555555555557</v>
      </c>
      <c r="I32" s="4">
        <f t="shared" si="0"/>
        <v>128899292.80808079</v>
      </c>
      <c r="J32" s="13">
        <f t="shared" si="1"/>
        <v>128899292.80808079</v>
      </c>
    </row>
    <row r="33" spans="2:10">
      <c r="B33" s="25" t="s">
        <v>30</v>
      </c>
      <c r="C33" s="16">
        <v>134082201.88888888</v>
      </c>
      <c r="D33" s="16">
        <v>33023804.575757578</v>
      </c>
      <c r="E33" s="15">
        <v>20.878787878787879</v>
      </c>
      <c r="F33" s="16">
        <v>167114327.81818181</v>
      </c>
      <c r="G33" s="16">
        <v>0</v>
      </c>
      <c r="H33" s="15">
        <v>8342.2323232323233</v>
      </c>
      <c r="I33" s="16">
        <f t="shared" si="0"/>
        <v>167105985.58585858</v>
      </c>
      <c r="J33" s="15">
        <f t="shared" si="1"/>
        <v>167105985.58585858</v>
      </c>
    </row>
    <row r="34" spans="2:10">
      <c r="B34" s="25" t="s">
        <v>27</v>
      </c>
      <c r="C34" s="4">
        <v>65533145.232323237</v>
      </c>
      <c r="D34" s="4">
        <v>398204.60606060026</v>
      </c>
      <c r="E34" s="13">
        <v>109.39393939393939</v>
      </c>
      <c r="F34" s="4">
        <v>65934090.454545453</v>
      </c>
      <c r="G34" s="4">
        <v>0</v>
      </c>
      <c r="H34" s="13">
        <v>2850.0101010101012</v>
      </c>
      <c r="I34" s="4">
        <f t="shared" si="0"/>
        <v>65931240.444444448</v>
      </c>
      <c r="J34" s="13">
        <f t="shared" si="1"/>
        <v>65931240.44444444</v>
      </c>
    </row>
    <row r="35" spans="2:10">
      <c r="B35" s="25" t="s">
        <v>26</v>
      </c>
      <c r="C35" s="16">
        <v>75105929.888888896</v>
      </c>
      <c r="D35" s="16">
        <v>0</v>
      </c>
      <c r="E35" s="15">
        <v>267.92929292929296</v>
      </c>
      <c r="F35" s="16">
        <v>62116024.303030297</v>
      </c>
      <c r="G35" s="16">
        <v>12989637.65656567</v>
      </c>
      <c r="H35" s="15">
        <v>0</v>
      </c>
      <c r="I35" s="16">
        <f t="shared" si="0"/>
        <v>75105661.959595963</v>
      </c>
      <c r="J35" s="15">
        <f t="shared" si="1"/>
        <v>75105661.959595963</v>
      </c>
    </row>
    <row r="36" spans="2:10">
      <c r="B36" s="25" t="s">
        <v>25</v>
      </c>
      <c r="C36" s="4">
        <v>26431747.252525255</v>
      </c>
      <c r="D36" s="4">
        <v>12570657.080808073</v>
      </c>
      <c r="E36" s="13">
        <v>0</v>
      </c>
      <c r="F36" s="4">
        <v>39002404.333333328</v>
      </c>
      <c r="G36" s="4">
        <v>0</v>
      </c>
      <c r="H36" s="13">
        <v>0</v>
      </c>
      <c r="I36" s="4">
        <f t="shared" si="0"/>
        <v>39002404.333333328</v>
      </c>
      <c r="J36" s="13">
        <f t="shared" si="1"/>
        <v>39002404.333333328</v>
      </c>
    </row>
    <row r="37" spans="2:10">
      <c r="B37" s="25" t="s">
        <v>24</v>
      </c>
      <c r="C37" s="16">
        <v>157056483.37373737</v>
      </c>
      <c r="D37" s="16">
        <v>0</v>
      </c>
      <c r="E37" s="15">
        <v>1474.8181818181818</v>
      </c>
      <c r="F37" s="16">
        <v>142531756.84848484</v>
      </c>
      <c r="G37" s="16">
        <v>14523644.767676763</v>
      </c>
      <c r="H37" s="15">
        <v>393.06060606060606</v>
      </c>
      <c r="I37" s="16">
        <f t="shared" si="0"/>
        <v>157055008.55555555</v>
      </c>
      <c r="J37" s="15">
        <f t="shared" si="1"/>
        <v>157055008.55555555</v>
      </c>
    </row>
    <row r="38" spans="2:10">
      <c r="B38" s="25" t="s">
        <v>23</v>
      </c>
      <c r="C38" s="4">
        <v>21948652.474747472</v>
      </c>
      <c r="D38" s="4">
        <v>0</v>
      </c>
      <c r="E38" s="13">
        <v>0</v>
      </c>
      <c r="F38" s="4">
        <v>15103907.666666666</v>
      </c>
      <c r="G38" s="4">
        <v>6844744.8080808055</v>
      </c>
      <c r="H38" s="13">
        <v>0</v>
      </c>
      <c r="I38" s="4">
        <f t="shared" si="0"/>
        <v>21948652.474747472</v>
      </c>
      <c r="J38" s="13">
        <f t="shared" si="1"/>
        <v>21948652.474747472</v>
      </c>
    </row>
    <row r="39" spans="2:10" ht="15.75" thickBot="1">
      <c r="B39" s="25" t="s">
        <v>22</v>
      </c>
      <c r="C39" s="16">
        <v>41123378.262626268</v>
      </c>
      <c r="D39" s="16">
        <v>0</v>
      </c>
      <c r="E39" s="15">
        <v>0</v>
      </c>
      <c r="F39" s="16">
        <v>29847910.757575758</v>
      </c>
      <c r="G39" s="16">
        <v>11276043.626262631</v>
      </c>
      <c r="H39" s="15">
        <v>576.12121212121212</v>
      </c>
      <c r="I39" s="16">
        <f t="shared" si="0"/>
        <v>41123378.262626268</v>
      </c>
      <c r="J39" s="15">
        <f t="shared" si="1"/>
        <v>41123378.262626261</v>
      </c>
    </row>
    <row r="40" spans="2:10" ht="15.75" thickBot="1">
      <c r="B40" s="59" t="s">
        <v>300</v>
      </c>
      <c r="C40" s="36">
        <f>SUM(C6:C39)</f>
        <v>3673118915.636363</v>
      </c>
      <c r="D40" s="36">
        <f t="shared" ref="D40:J40" si="2">SUM(D6:D39)</f>
        <v>386795765.41414154</v>
      </c>
      <c r="E40" s="37">
        <f t="shared" si="2"/>
        <v>2876562.8080808083</v>
      </c>
      <c r="F40" s="36">
        <f t="shared" si="2"/>
        <v>3894687709.3636384</v>
      </c>
      <c r="G40" s="36">
        <f t="shared" si="2"/>
        <v>162407151.63636366</v>
      </c>
      <c r="H40" s="37">
        <f t="shared" si="2"/>
        <v>56742.757575757591</v>
      </c>
      <c r="I40" s="36">
        <f t="shared" si="2"/>
        <v>4057038118.2424245</v>
      </c>
      <c r="J40" s="37">
        <f t="shared" si="2"/>
        <v>4057038118.2424245</v>
      </c>
    </row>
    <row r="41" spans="2:10" s="115" customFormat="1" ht="15.75" thickBot="1">
      <c r="B41" s="59" t="s">
        <v>61</v>
      </c>
      <c r="C41" s="191">
        <f>C30+C19</f>
        <v>338958263.22222221</v>
      </c>
      <c r="D41" s="191">
        <f t="shared" ref="D41:I41" si="3">D30+D19</f>
        <v>21763947.696969703</v>
      </c>
      <c r="E41" s="192">
        <f t="shared" si="3"/>
        <v>722568.76767676766</v>
      </c>
      <c r="F41" s="191">
        <f t="shared" si="3"/>
        <v>358876904.54545456</v>
      </c>
      <c r="G41" s="191">
        <f t="shared" si="3"/>
        <v>1124897.8686868676</v>
      </c>
      <c r="H41" s="192">
        <f t="shared" si="3"/>
        <v>2160.2626262626263</v>
      </c>
      <c r="I41" s="191">
        <f t="shared" si="3"/>
        <v>359999642.15151513</v>
      </c>
      <c r="J41" s="192">
        <f>J30+J19</f>
        <v>359999642.15151513</v>
      </c>
    </row>
  </sheetData>
  <mergeCells count="3">
    <mergeCell ref="C2:J2"/>
    <mergeCell ref="C3:J3"/>
    <mergeCell ref="B4:B5"/>
  </mergeCells>
  <hyperlinks>
    <hyperlink ref="R1" location="ReadMe!A1" display="go back to ReadMe"/>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workbookViewId="0">
      <selection activeCell="O35" sqref="O35"/>
    </sheetView>
  </sheetViews>
  <sheetFormatPr baseColWidth="10" defaultColWidth="9.140625" defaultRowHeight="15"/>
  <cols>
    <col min="1" max="1" width="2.7109375" customWidth="1"/>
    <col min="3" max="4" width="10.85546875" bestFit="1" customWidth="1"/>
    <col min="5" max="5" width="9.5703125" bestFit="1" customWidth="1"/>
    <col min="6" max="6" width="10.85546875" bestFit="1" customWidth="1"/>
    <col min="7" max="7" width="9.5703125" bestFit="1" customWidth="1"/>
    <col min="9" max="10" width="10.85546875" bestFit="1" customWidth="1"/>
  </cols>
  <sheetData>
    <row r="1" spans="1:18" ht="19.5" thickBot="1">
      <c r="A1" s="120" t="s">
        <v>302</v>
      </c>
      <c r="F1" s="118" t="s">
        <v>90</v>
      </c>
      <c r="R1" s="142" t="s">
        <v>370</v>
      </c>
    </row>
    <row r="2" spans="1:18" s="2" customFormat="1" ht="15.75" customHeight="1" thickBot="1">
      <c r="B2" s="30" t="s">
        <v>59</v>
      </c>
      <c r="C2" s="205">
        <v>2040</v>
      </c>
      <c r="D2" s="206"/>
      <c r="E2" s="206"/>
      <c r="F2" s="206"/>
      <c r="G2" s="206"/>
      <c r="H2" s="206"/>
      <c r="I2" s="206"/>
      <c r="J2" s="207"/>
    </row>
    <row r="3" spans="1:18" s="2" customFormat="1" ht="15.75" customHeight="1" thickBot="1">
      <c r="B3" s="58" t="s">
        <v>60</v>
      </c>
      <c r="C3" s="205" t="s">
        <v>8</v>
      </c>
      <c r="D3" s="206"/>
      <c r="E3" s="206"/>
      <c r="F3" s="206"/>
      <c r="G3" s="206"/>
      <c r="H3" s="206"/>
      <c r="I3" s="206"/>
      <c r="J3" s="207"/>
      <c r="K3" s="114" t="s">
        <v>299</v>
      </c>
    </row>
    <row r="4" spans="1:18" ht="23.25" thickBot="1">
      <c r="B4" s="212" t="s">
        <v>60</v>
      </c>
      <c r="C4" s="47" t="s">
        <v>188</v>
      </c>
      <c r="D4" s="47" t="s">
        <v>189</v>
      </c>
      <c r="E4" s="48" t="s">
        <v>190</v>
      </c>
      <c r="F4" s="47" t="s">
        <v>0</v>
      </c>
      <c r="G4" s="47" t="s">
        <v>191</v>
      </c>
      <c r="H4" s="48" t="s">
        <v>20</v>
      </c>
      <c r="I4" s="47" t="s">
        <v>192</v>
      </c>
      <c r="J4" s="48" t="s">
        <v>193</v>
      </c>
    </row>
    <row r="5" spans="1:18" ht="15.75" thickBot="1">
      <c r="B5" s="213"/>
      <c r="C5" s="18" t="s">
        <v>21</v>
      </c>
      <c r="D5" s="18" t="s">
        <v>21</v>
      </c>
      <c r="E5" s="17" t="s">
        <v>21</v>
      </c>
      <c r="F5" s="18" t="s">
        <v>21</v>
      </c>
      <c r="G5" s="18" t="s">
        <v>21</v>
      </c>
      <c r="H5" s="17" t="s">
        <v>21</v>
      </c>
      <c r="I5" s="18" t="s">
        <v>21</v>
      </c>
      <c r="J5" s="17" t="s">
        <v>21</v>
      </c>
    </row>
    <row r="6" spans="1:18">
      <c r="B6" s="25" t="s">
        <v>56</v>
      </c>
      <c r="C6" s="4">
        <v>8994508.7979797982</v>
      </c>
      <c r="D6" s="4">
        <v>3718371.2020202018</v>
      </c>
      <c r="E6" s="13">
        <v>0</v>
      </c>
      <c r="F6" s="4">
        <v>12712880</v>
      </c>
      <c r="G6" s="4">
        <v>0</v>
      </c>
      <c r="H6" s="13">
        <v>0</v>
      </c>
      <c r="I6" s="4">
        <f>C6+D6-E6</f>
        <v>12712880</v>
      </c>
      <c r="J6" s="13">
        <f>F6+G6-H6</f>
        <v>12712880</v>
      </c>
    </row>
    <row r="7" spans="1:18">
      <c r="B7" s="25" t="s">
        <v>54</v>
      </c>
      <c r="C7" s="16">
        <v>75911423.929292917</v>
      </c>
      <c r="D7" s="16">
        <v>5792246.3737373911</v>
      </c>
      <c r="E7" s="15">
        <v>156.54545454545456</v>
      </c>
      <c r="F7" s="16">
        <v>81707506.666666672</v>
      </c>
      <c r="G7" s="16">
        <v>0</v>
      </c>
      <c r="H7" s="15">
        <v>3992.9090909090905</v>
      </c>
      <c r="I7" s="16">
        <f t="shared" ref="I7:I39" si="0">C7+D7-E7</f>
        <v>81703513.757575765</v>
      </c>
      <c r="J7" s="15">
        <f t="shared" ref="J7:J39" si="1">F7+G7-H7</f>
        <v>81703513.757575765</v>
      </c>
    </row>
    <row r="8" spans="1:18">
      <c r="B8" s="25" t="s">
        <v>53</v>
      </c>
      <c r="C8" s="4">
        <v>13028280.767676767</v>
      </c>
      <c r="D8" s="4">
        <v>1790049.2929292936</v>
      </c>
      <c r="E8" s="13">
        <v>0</v>
      </c>
      <c r="F8" s="4">
        <v>14818330.060606061</v>
      </c>
      <c r="G8" s="4">
        <v>0</v>
      </c>
      <c r="H8" s="13">
        <v>0</v>
      </c>
      <c r="I8" s="4">
        <f t="shared" si="0"/>
        <v>14818330.060606061</v>
      </c>
      <c r="J8" s="13">
        <f t="shared" si="1"/>
        <v>14818330.060606061</v>
      </c>
    </row>
    <row r="9" spans="1:18">
      <c r="B9" s="25" t="s">
        <v>52</v>
      </c>
      <c r="C9" s="16">
        <v>89362471.98989898</v>
      </c>
      <c r="D9" s="16">
        <v>23939195.171717182</v>
      </c>
      <c r="E9" s="15">
        <v>0</v>
      </c>
      <c r="F9" s="16">
        <v>113301965</v>
      </c>
      <c r="G9" s="16">
        <v>0</v>
      </c>
      <c r="H9" s="15">
        <v>297.83838383838383</v>
      </c>
      <c r="I9" s="16">
        <f t="shared" si="0"/>
        <v>113301667.16161616</v>
      </c>
      <c r="J9" s="15">
        <f t="shared" si="1"/>
        <v>113301667.16161616</v>
      </c>
    </row>
    <row r="10" spans="1:18">
      <c r="B10" s="25" t="s">
        <v>51</v>
      </c>
      <c r="C10" s="4">
        <v>42233128.86868687</v>
      </c>
      <c r="D10" s="4">
        <v>0</v>
      </c>
      <c r="E10" s="13">
        <v>0</v>
      </c>
      <c r="F10" s="4">
        <v>38914959.727272727</v>
      </c>
      <c r="G10" s="4">
        <v>3318363.1818181835</v>
      </c>
      <c r="H10" s="13">
        <v>194.04040404040404</v>
      </c>
      <c r="I10" s="4">
        <f t="shared" si="0"/>
        <v>42233128.86868687</v>
      </c>
      <c r="J10" s="13">
        <f t="shared" si="1"/>
        <v>42233128.868686862</v>
      </c>
    </row>
    <row r="11" spans="1:18">
      <c r="B11" s="25" t="s">
        <v>50</v>
      </c>
      <c r="C11" s="16">
        <v>66528182.848484844</v>
      </c>
      <c r="D11" s="16">
        <v>5918485.2121212175</v>
      </c>
      <c r="E11" s="15">
        <v>0</v>
      </c>
      <c r="F11" s="16">
        <v>72447017.515151516</v>
      </c>
      <c r="G11" s="16">
        <v>0</v>
      </c>
      <c r="H11" s="15">
        <v>349.45454545454544</v>
      </c>
      <c r="I11" s="16">
        <f t="shared" si="0"/>
        <v>72446668.060606062</v>
      </c>
      <c r="J11" s="15">
        <f t="shared" si="1"/>
        <v>72446668.060606062</v>
      </c>
    </row>
    <row r="12" spans="1:18">
      <c r="B12" s="25" t="s">
        <v>49</v>
      </c>
      <c r="C12" s="4">
        <v>80559081.727272704</v>
      </c>
      <c r="D12" s="4">
        <v>0</v>
      </c>
      <c r="E12" s="13">
        <v>0</v>
      </c>
      <c r="F12" s="4">
        <v>75616471.424242437</v>
      </c>
      <c r="G12" s="4">
        <v>4949911.4343433985</v>
      </c>
      <c r="H12" s="13">
        <v>7301.1313131313127</v>
      </c>
      <c r="I12" s="4">
        <f t="shared" si="0"/>
        <v>80559081.727272704</v>
      </c>
      <c r="J12" s="13">
        <f t="shared" si="1"/>
        <v>80559081.727272704</v>
      </c>
    </row>
    <row r="13" spans="1:18">
      <c r="B13" s="25" t="s">
        <v>48</v>
      </c>
      <c r="C13" s="16">
        <v>502023266.28282833</v>
      </c>
      <c r="D13" s="16">
        <v>135613882.18181813</v>
      </c>
      <c r="E13" s="15">
        <v>0</v>
      </c>
      <c r="F13" s="16">
        <v>637686311.5151515</v>
      </c>
      <c r="G13" s="16">
        <v>0</v>
      </c>
      <c r="H13" s="15">
        <v>49163.050505050509</v>
      </c>
      <c r="I13" s="16">
        <f t="shared" si="0"/>
        <v>637637148.46464646</v>
      </c>
      <c r="J13" s="15">
        <f t="shared" si="1"/>
        <v>637637148.46464646</v>
      </c>
    </row>
    <row r="14" spans="1:18">
      <c r="B14" s="25" t="s">
        <v>47</v>
      </c>
      <c r="C14" s="4">
        <v>46188953.626262628</v>
      </c>
      <c r="D14" s="4">
        <v>0</v>
      </c>
      <c r="E14" s="13">
        <v>0</v>
      </c>
      <c r="F14" s="4">
        <v>40915835.242424242</v>
      </c>
      <c r="G14" s="4">
        <v>5273694.5050505064</v>
      </c>
      <c r="H14" s="13">
        <v>576.12121212121212</v>
      </c>
      <c r="I14" s="4">
        <f t="shared" si="0"/>
        <v>46188953.626262628</v>
      </c>
      <c r="J14" s="13">
        <f t="shared" si="1"/>
        <v>46188953.62626262</v>
      </c>
    </row>
    <row r="15" spans="1:18">
      <c r="B15" s="25" t="s">
        <v>46</v>
      </c>
      <c r="C15" s="16">
        <v>10658265.212121211</v>
      </c>
      <c r="D15" s="16">
        <v>1343946.8484848491</v>
      </c>
      <c r="E15" s="15">
        <v>0</v>
      </c>
      <c r="F15" s="16">
        <v>12002633.545454545</v>
      </c>
      <c r="G15" s="16">
        <v>0</v>
      </c>
      <c r="H15" s="15">
        <v>421.4848484848485</v>
      </c>
      <c r="I15" s="16">
        <f t="shared" si="0"/>
        <v>12002212.060606061</v>
      </c>
      <c r="J15" s="15">
        <f t="shared" si="1"/>
        <v>12002212.060606061</v>
      </c>
    </row>
    <row r="16" spans="1:18">
      <c r="B16" s="25" t="s">
        <v>45</v>
      </c>
      <c r="C16" s="4">
        <v>396739577.89898986</v>
      </c>
      <c r="D16" s="4">
        <v>55268117.373737417</v>
      </c>
      <c r="E16" s="13">
        <v>1542156.7979797982</v>
      </c>
      <c r="F16" s="4">
        <v>450523680.93939394</v>
      </c>
      <c r="G16" s="4">
        <v>0</v>
      </c>
      <c r="H16" s="13">
        <v>58142.46464646465</v>
      </c>
      <c r="I16" s="4">
        <f t="shared" si="0"/>
        <v>450465538.47474748</v>
      </c>
      <c r="J16" s="13">
        <f t="shared" si="1"/>
        <v>450465538.47474748</v>
      </c>
    </row>
    <row r="17" spans="2:10">
      <c r="B17" s="25" t="s">
        <v>44</v>
      </c>
      <c r="C17" s="16">
        <v>103703463.12121212</v>
      </c>
      <c r="D17" s="16">
        <v>0</v>
      </c>
      <c r="E17" s="15">
        <v>0</v>
      </c>
      <c r="F17" s="16">
        <v>91527017.75757575</v>
      </c>
      <c r="G17" s="16">
        <v>12176453.101010112</v>
      </c>
      <c r="H17" s="15">
        <v>7.737373737373737</v>
      </c>
      <c r="I17" s="16">
        <f t="shared" si="0"/>
        <v>103703463.12121212</v>
      </c>
      <c r="J17" s="15">
        <f t="shared" si="1"/>
        <v>103703463.12121212</v>
      </c>
    </row>
    <row r="18" spans="2:10">
      <c r="B18" s="25" t="s">
        <v>42</v>
      </c>
      <c r="C18" s="4">
        <v>713250357.66666663</v>
      </c>
      <c r="D18" s="4">
        <v>0</v>
      </c>
      <c r="E18" s="13">
        <v>6429.9494949494947</v>
      </c>
      <c r="F18" s="4">
        <v>585434187.81818175</v>
      </c>
      <c r="G18" s="4">
        <v>127814393.12121214</v>
      </c>
      <c r="H18" s="13">
        <v>4653.2222222222217</v>
      </c>
      <c r="I18" s="4">
        <f t="shared" si="0"/>
        <v>713243927.71717167</v>
      </c>
      <c r="J18" s="13">
        <f t="shared" si="1"/>
        <v>713243927.71717167</v>
      </c>
    </row>
    <row r="19" spans="2:10">
      <c r="B19" s="25" t="s">
        <v>43</v>
      </c>
      <c r="C19" s="16">
        <v>365865139.97979802</v>
      </c>
      <c r="D19" s="16">
        <v>1988413.2929292321</v>
      </c>
      <c r="E19" s="15">
        <v>0</v>
      </c>
      <c r="F19" s="16">
        <v>367853553.27272725</v>
      </c>
      <c r="G19" s="16">
        <v>0</v>
      </c>
      <c r="H19" s="15">
        <v>0</v>
      </c>
      <c r="I19" s="16">
        <f t="shared" si="0"/>
        <v>367853553.27272725</v>
      </c>
      <c r="J19" s="15">
        <f t="shared" si="1"/>
        <v>367853553.27272725</v>
      </c>
    </row>
    <row r="20" spans="2:10">
      <c r="B20" s="25" t="s">
        <v>41</v>
      </c>
      <c r="C20" s="4">
        <v>68532160.222222224</v>
      </c>
      <c r="D20" s="4">
        <v>0</v>
      </c>
      <c r="E20" s="13">
        <v>0</v>
      </c>
      <c r="F20" s="4">
        <v>67401795.545454547</v>
      </c>
      <c r="G20" s="4">
        <v>1130505.3030303034</v>
      </c>
      <c r="H20" s="13">
        <v>140.62626262626262</v>
      </c>
      <c r="I20" s="4">
        <f t="shared" si="0"/>
        <v>68532160.222222224</v>
      </c>
      <c r="J20" s="13">
        <f t="shared" si="1"/>
        <v>68532160.222222224</v>
      </c>
    </row>
    <row r="21" spans="2:10">
      <c r="B21" s="25" t="s">
        <v>40</v>
      </c>
      <c r="C21" s="16">
        <v>25696855.323232323</v>
      </c>
      <c r="D21" s="16">
        <v>0</v>
      </c>
      <c r="E21" s="15">
        <v>0</v>
      </c>
      <c r="F21" s="16">
        <v>23986357.939393938</v>
      </c>
      <c r="G21" s="16">
        <v>1710497.3838383853</v>
      </c>
      <c r="H21" s="15">
        <v>0</v>
      </c>
      <c r="I21" s="16">
        <f t="shared" si="0"/>
        <v>25696855.323232323</v>
      </c>
      <c r="J21" s="15">
        <f t="shared" si="1"/>
        <v>25696855.323232323</v>
      </c>
    </row>
    <row r="22" spans="2:10">
      <c r="B22" s="25" t="s">
        <v>39</v>
      </c>
      <c r="C22" s="4">
        <v>60291071.222222224</v>
      </c>
      <c r="D22" s="4">
        <v>0</v>
      </c>
      <c r="E22" s="13">
        <v>0</v>
      </c>
      <c r="F22" s="4">
        <v>56793106.121212125</v>
      </c>
      <c r="G22" s="4">
        <v>3503006.595959594</v>
      </c>
      <c r="H22" s="13">
        <v>5041.4949494949497</v>
      </c>
      <c r="I22" s="4">
        <f t="shared" si="0"/>
        <v>60291071.222222224</v>
      </c>
      <c r="J22" s="13">
        <f t="shared" si="1"/>
        <v>60291071.222222224</v>
      </c>
    </row>
    <row r="23" spans="2:10">
      <c r="B23" s="25" t="s">
        <v>38</v>
      </c>
      <c r="C23" s="16">
        <v>37811782.090909094</v>
      </c>
      <c r="D23" s="16">
        <v>4704658.0606060624</v>
      </c>
      <c r="E23" s="15">
        <v>9188.0505050505053</v>
      </c>
      <c r="F23" s="16">
        <v>42508032.666666672</v>
      </c>
      <c r="G23" s="16">
        <v>0</v>
      </c>
      <c r="H23" s="15">
        <v>780.56565656565658</v>
      </c>
      <c r="I23" s="16">
        <f t="shared" si="0"/>
        <v>42507252.101010107</v>
      </c>
      <c r="J23" s="15">
        <f t="shared" si="1"/>
        <v>42507252.101010107</v>
      </c>
    </row>
    <row r="24" spans="2:10">
      <c r="B24" s="25" t="s">
        <v>37</v>
      </c>
      <c r="C24" s="4">
        <v>376558837.49494946</v>
      </c>
      <c r="D24" s="4">
        <v>40830986.929292962</v>
      </c>
      <c r="E24" s="13">
        <v>0</v>
      </c>
      <c r="F24" s="4">
        <v>417390211</v>
      </c>
      <c r="G24" s="4">
        <v>0</v>
      </c>
      <c r="H24" s="13">
        <v>386.57575757575756</v>
      </c>
      <c r="I24" s="4">
        <f t="shared" si="0"/>
        <v>417389824.42424244</v>
      </c>
      <c r="J24" s="13">
        <f t="shared" si="1"/>
        <v>417389824.42424244</v>
      </c>
    </row>
    <row r="25" spans="2:10">
      <c r="B25" s="25" t="s">
        <v>36</v>
      </c>
      <c r="C25" s="16">
        <v>28479957.90909091</v>
      </c>
      <c r="D25" s="16">
        <v>0</v>
      </c>
      <c r="E25" s="15">
        <v>0</v>
      </c>
      <c r="F25" s="16">
        <v>22822160.363636363</v>
      </c>
      <c r="G25" s="16">
        <v>5657965.3737373753</v>
      </c>
      <c r="H25" s="15">
        <v>167.82828282828285</v>
      </c>
      <c r="I25" s="16">
        <f t="shared" si="0"/>
        <v>28479957.90909091</v>
      </c>
      <c r="J25" s="15">
        <f t="shared" si="1"/>
        <v>28479957.90909091</v>
      </c>
    </row>
    <row r="26" spans="2:10">
      <c r="B26" s="25" t="s">
        <v>35</v>
      </c>
      <c r="C26" s="4">
        <v>5022494.7777777771</v>
      </c>
      <c r="D26" s="4">
        <v>2949157.2424242427</v>
      </c>
      <c r="E26" s="13">
        <v>37.323232323232325</v>
      </c>
      <c r="F26" s="4">
        <v>7972279.5454545449</v>
      </c>
      <c r="G26" s="4">
        <v>0</v>
      </c>
      <c r="H26" s="13">
        <v>664.84848484848487</v>
      </c>
      <c r="I26" s="4">
        <f t="shared" si="0"/>
        <v>7971614.6969696973</v>
      </c>
      <c r="J26" s="13">
        <f t="shared" si="1"/>
        <v>7971614.6969696963</v>
      </c>
    </row>
    <row r="27" spans="2:10">
      <c r="B27" s="25" t="s">
        <v>34</v>
      </c>
      <c r="C27" s="16">
        <v>18797738.464646466</v>
      </c>
      <c r="D27" s="16">
        <v>0</v>
      </c>
      <c r="E27" s="15">
        <v>0</v>
      </c>
      <c r="F27" s="16">
        <v>16482595.303030305</v>
      </c>
      <c r="G27" s="16">
        <v>2315623.7373737372</v>
      </c>
      <c r="H27" s="15">
        <v>480.57575757575762</v>
      </c>
      <c r="I27" s="16">
        <f t="shared" si="0"/>
        <v>18797738.464646466</v>
      </c>
      <c r="J27" s="15">
        <f t="shared" si="1"/>
        <v>18797738.464646466</v>
      </c>
    </row>
    <row r="28" spans="2:10">
      <c r="B28" s="25" t="s">
        <v>32</v>
      </c>
      <c r="C28" s="4">
        <v>8423671.9393939395</v>
      </c>
      <c r="D28" s="4">
        <v>0</v>
      </c>
      <c r="E28" s="13">
        <v>0</v>
      </c>
      <c r="F28" s="4">
        <v>4166243.4848484849</v>
      </c>
      <c r="G28" s="4">
        <v>4257428.4545454551</v>
      </c>
      <c r="H28" s="13">
        <v>0</v>
      </c>
      <c r="I28" s="4">
        <f t="shared" si="0"/>
        <v>8423671.9393939395</v>
      </c>
      <c r="J28" s="13">
        <f t="shared" si="1"/>
        <v>8423671.9393939395</v>
      </c>
    </row>
    <row r="29" spans="2:10">
      <c r="B29" s="25" t="s">
        <v>31</v>
      </c>
      <c r="C29" s="16">
        <v>10927466.696969697</v>
      </c>
      <c r="D29" s="16">
        <v>0</v>
      </c>
      <c r="E29" s="15">
        <v>0</v>
      </c>
      <c r="F29" s="16">
        <v>10472897.242424242</v>
      </c>
      <c r="G29" s="16">
        <v>454580.53535353584</v>
      </c>
      <c r="H29" s="15">
        <v>11.08080808080808</v>
      </c>
      <c r="I29" s="16">
        <f t="shared" si="0"/>
        <v>10927466.696969697</v>
      </c>
      <c r="J29" s="15">
        <f t="shared" si="1"/>
        <v>10927466.696969697</v>
      </c>
    </row>
    <row r="30" spans="2:10">
      <c r="B30" s="25" t="s">
        <v>33</v>
      </c>
      <c r="C30" s="4">
        <v>10174793.05050505</v>
      </c>
      <c r="D30" s="4">
        <v>1187449.9191919186</v>
      </c>
      <c r="E30" s="13">
        <v>9046.6868686868675</v>
      </c>
      <c r="F30" s="4">
        <v>11353382.818181816</v>
      </c>
      <c r="G30" s="4">
        <v>0</v>
      </c>
      <c r="H30" s="13">
        <v>186.53535353535352</v>
      </c>
      <c r="I30" s="4">
        <f t="shared" si="0"/>
        <v>11353196.282828283</v>
      </c>
      <c r="J30" s="13">
        <f t="shared" si="1"/>
        <v>11353196.282828281</v>
      </c>
    </row>
    <row r="31" spans="2:10">
      <c r="B31" s="25" t="s">
        <v>29</v>
      </c>
      <c r="C31" s="16">
        <v>128731594.67676768</v>
      </c>
      <c r="D31" s="16">
        <v>26081039.848484859</v>
      </c>
      <c r="E31" s="15">
        <v>0</v>
      </c>
      <c r="F31" s="16">
        <v>154817704.30303031</v>
      </c>
      <c r="G31" s="16">
        <v>0</v>
      </c>
      <c r="H31" s="15">
        <v>5069.7777777777774</v>
      </c>
      <c r="I31" s="16">
        <f t="shared" si="0"/>
        <v>154812634.52525252</v>
      </c>
      <c r="J31" s="15">
        <f t="shared" si="1"/>
        <v>154812634.52525252</v>
      </c>
    </row>
    <row r="32" spans="2:10">
      <c r="B32" s="25" t="s">
        <v>28</v>
      </c>
      <c r="C32" s="4">
        <v>135736889.2020202</v>
      </c>
      <c r="D32" s="4">
        <v>0</v>
      </c>
      <c r="E32" s="13">
        <v>94313.141414141413</v>
      </c>
      <c r="F32" s="4">
        <v>127028604.93939395</v>
      </c>
      <c r="G32" s="4">
        <v>8614008.0101009924</v>
      </c>
      <c r="H32" s="13">
        <v>36.888888888888886</v>
      </c>
      <c r="I32" s="4">
        <f t="shared" si="0"/>
        <v>135642576.06060606</v>
      </c>
      <c r="J32" s="13">
        <f t="shared" si="1"/>
        <v>135642576.06060606</v>
      </c>
    </row>
    <row r="33" spans="2:10">
      <c r="B33" s="25" t="s">
        <v>30</v>
      </c>
      <c r="C33" s="16">
        <v>145994820.26262629</v>
      </c>
      <c r="D33" s="16">
        <v>29125752.272727266</v>
      </c>
      <c r="E33" s="15">
        <v>0</v>
      </c>
      <c r="F33" s="16">
        <v>175164658.66666669</v>
      </c>
      <c r="G33" s="16">
        <v>0</v>
      </c>
      <c r="H33" s="15">
        <v>44086.131313131315</v>
      </c>
      <c r="I33" s="16">
        <f t="shared" si="0"/>
        <v>175120572.53535354</v>
      </c>
      <c r="J33" s="15">
        <f t="shared" si="1"/>
        <v>175120572.53535354</v>
      </c>
    </row>
    <row r="34" spans="2:10">
      <c r="B34" s="25" t="s">
        <v>27</v>
      </c>
      <c r="C34" s="4">
        <v>65962206.909090914</v>
      </c>
      <c r="D34" s="4">
        <v>3847538.3030303</v>
      </c>
      <c r="E34" s="13">
        <v>1.101010101010101</v>
      </c>
      <c r="F34" s="4">
        <v>69853671.060606062</v>
      </c>
      <c r="G34" s="4">
        <v>0</v>
      </c>
      <c r="H34" s="13">
        <v>43926.949494949498</v>
      </c>
      <c r="I34" s="4">
        <f t="shared" si="0"/>
        <v>69809744.111111119</v>
      </c>
      <c r="J34" s="13">
        <f t="shared" si="1"/>
        <v>69809744.111111119</v>
      </c>
    </row>
    <row r="35" spans="2:10">
      <c r="B35" s="25" t="s">
        <v>26</v>
      </c>
      <c r="C35" s="16">
        <v>75113814.989898995</v>
      </c>
      <c r="D35" s="16">
        <v>0</v>
      </c>
      <c r="E35" s="15">
        <v>392.39393939393938</v>
      </c>
      <c r="F35" s="16">
        <v>65389852</v>
      </c>
      <c r="G35" s="16">
        <v>9723570.5959596001</v>
      </c>
      <c r="H35" s="15">
        <v>0</v>
      </c>
      <c r="I35" s="16">
        <f t="shared" si="0"/>
        <v>75113422.595959604</v>
      </c>
      <c r="J35" s="15">
        <f t="shared" si="1"/>
        <v>75113422.595959604</v>
      </c>
    </row>
    <row r="36" spans="2:10">
      <c r="B36" s="25" t="s">
        <v>25</v>
      </c>
      <c r="C36" s="4">
        <v>25942053.646464646</v>
      </c>
      <c r="D36" s="4">
        <v>14627992.333333338</v>
      </c>
      <c r="E36" s="13">
        <v>0</v>
      </c>
      <c r="F36" s="4">
        <v>40571274.63636364</v>
      </c>
      <c r="G36" s="4">
        <v>0</v>
      </c>
      <c r="H36" s="13">
        <v>1228.6565656565656</v>
      </c>
      <c r="I36" s="4">
        <f t="shared" si="0"/>
        <v>40570045.979797982</v>
      </c>
      <c r="J36" s="13">
        <f t="shared" si="1"/>
        <v>40570045.979797982</v>
      </c>
    </row>
    <row r="37" spans="2:10">
      <c r="B37" s="25" t="s">
        <v>24</v>
      </c>
      <c r="C37" s="16">
        <v>160569117.73737374</v>
      </c>
      <c r="D37" s="16">
        <v>0</v>
      </c>
      <c r="E37" s="15">
        <v>1470.6666666666667</v>
      </c>
      <c r="F37" s="16">
        <v>142936727.75757575</v>
      </c>
      <c r="G37" s="16">
        <v>17631018.898989908</v>
      </c>
      <c r="H37" s="15">
        <v>99.585858585858574</v>
      </c>
      <c r="I37" s="16">
        <f t="shared" si="0"/>
        <v>160567647.07070708</v>
      </c>
      <c r="J37" s="15">
        <f t="shared" si="1"/>
        <v>160567647.07070708</v>
      </c>
    </row>
    <row r="38" spans="2:10">
      <c r="B38" s="25" t="s">
        <v>23</v>
      </c>
      <c r="C38" s="4">
        <v>24596676.101010099</v>
      </c>
      <c r="D38" s="4">
        <v>0</v>
      </c>
      <c r="E38" s="13">
        <v>0</v>
      </c>
      <c r="F38" s="4">
        <v>15858185.424242424</v>
      </c>
      <c r="G38" s="4">
        <v>8738490.6767676752</v>
      </c>
      <c r="H38" s="13">
        <v>0</v>
      </c>
      <c r="I38" s="4">
        <f t="shared" si="0"/>
        <v>24596676.101010099</v>
      </c>
      <c r="J38" s="13">
        <f t="shared" si="1"/>
        <v>24596676.101010099</v>
      </c>
    </row>
    <row r="39" spans="2:10" ht="15.75" thickBot="1">
      <c r="B39" s="25" t="s">
        <v>22</v>
      </c>
      <c r="C39" s="16">
        <v>43332614.373737365</v>
      </c>
      <c r="D39" s="16">
        <v>0</v>
      </c>
      <c r="E39" s="15">
        <v>0</v>
      </c>
      <c r="F39" s="16">
        <v>31303962.242424242</v>
      </c>
      <c r="G39" s="16">
        <v>12031532.181818174</v>
      </c>
      <c r="H39" s="15">
        <v>2880.0505050505053</v>
      </c>
      <c r="I39" s="16">
        <f t="shared" si="0"/>
        <v>43332614.373737365</v>
      </c>
      <c r="J39" s="15">
        <f t="shared" si="1"/>
        <v>43332614.373737365</v>
      </c>
    </row>
    <row r="40" spans="2:10" ht="15.75" thickBot="1">
      <c r="B40" s="59" t="s">
        <v>300</v>
      </c>
      <c r="C40" s="36">
        <f>SUM(C6:C39)</f>
        <v>3971742719.8080812</v>
      </c>
      <c r="D40" s="36">
        <f t="shared" ref="D40:J40" si="2">SUM(D6:D39)</f>
        <v>358727281.85858583</v>
      </c>
      <c r="E40" s="37">
        <f t="shared" si="2"/>
        <v>1663192.6565656569</v>
      </c>
      <c r="F40" s="36">
        <f t="shared" si="2"/>
        <v>4099736053.5454535</v>
      </c>
      <c r="G40" s="36">
        <f t="shared" si="2"/>
        <v>229301043.09090912</v>
      </c>
      <c r="H40" s="37">
        <f t="shared" si="2"/>
        <v>230287.62626262626</v>
      </c>
      <c r="I40" s="36">
        <f t="shared" si="2"/>
        <v>4328806809.0101013</v>
      </c>
      <c r="J40" s="37">
        <f t="shared" si="2"/>
        <v>4328806809.0101013</v>
      </c>
    </row>
    <row r="41" spans="2:10" s="115" customFormat="1" ht="15.75" thickBot="1">
      <c r="B41" s="59" t="s">
        <v>61</v>
      </c>
      <c r="C41" s="191">
        <f>C30+C19</f>
        <v>376039933.03030306</v>
      </c>
      <c r="D41" s="191">
        <f t="shared" ref="D41:I41" si="3">D30+D19</f>
        <v>3175863.2121211505</v>
      </c>
      <c r="E41" s="192">
        <f t="shared" si="3"/>
        <v>9046.6868686868675</v>
      </c>
      <c r="F41" s="191">
        <f t="shared" si="3"/>
        <v>379206936.09090906</v>
      </c>
      <c r="G41" s="191">
        <f t="shared" si="3"/>
        <v>0</v>
      </c>
      <c r="H41" s="192">
        <f t="shared" si="3"/>
        <v>186.53535353535352</v>
      </c>
      <c r="I41" s="191">
        <f t="shared" si="3"/>
        <v>379206749.55555552</v>
      </c>
      <c r="J41" s="192">
        <f>J30+J19</f>
        <v>379206749.55555552</v>
      </c>
    </row>
  </sheetData>
  <mergeCells count="3">
    <mergeCell ref="C2:J2"/>
    <mergeCell ref="C3:J3"/>
    <mergeCell ref="B4:B5"/>
  </mergeCells>
  <hyperlinks>
    <hyperlink ref="R1" location="ReadMe!A1" display="go back to ReadMe"/>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workbookViewId="0">
      <selection activeCell="F34" sqref="F34"/>
    </sheetView>
  </sheetViews>
  <sheetFormatPr baseColWidth="10" defaultColWidth="9.140625" defaultRowHeight="15"/>
  <cols>
    <col min="1" max="1" width="2.7109375" customWidth="1"/>
    <col min="3" max="4" width="10.85546875" bestFit="1" customWidth="1"/>
    <col min="5" max="5" width="9.5703125" bestFit="1" customWidth="1"/>
    <col min="6" max="6" width="10.85546875" bestFit="1" customWidth="1"/>
    <col min="7" max="7" width="9.5703125" bestFit="1" customWidth="1"/>
    <col min="9" max="10" width="10.85546875" bestFit="1" customWidth="1"/>
  </cols>
  <sheetData>
    <row r="1" spans="1:18" ht="19.5" thickBot="1">
      <c r="A1" s="120" t="s">
        <v>302</v>
      </c>
      <c r="F1" s="118" t="s">
        <v>91</v>
      </c>
      <c r="R1" s="142" t="s">
        <v>370</v>
      </c>
    </row>
    <row r="2" spans="1:18" s="2" customFormat="1" ht="15.75" customHeight="1" thickBot="1">
      <c r="B2" s="30" t="s">
        <v>59</v>
      </c>
      <c r="C2" s="205">
        <v>2040</v>
      </c>
      <c r="D2" s="206"/>
      <c r="E2" s="206"/>
      <c r="F2" s="206"/>
      <c r="G2" s="206"/>
      <c r="H2" s="206"/>
      <c r="I2" s="206"/>
      <c r="J2" s="207"/>
    </row>
    <row r="3" spans="1:18" s="2" customFormat="1" ht="15.75" customHeight="1" thickBot="1">
      <c r="B3" s="58" t="s">
        <v>60</v>
      </c>
      <c r="C3" s="205" t="s">
        <v>9</v>
      </c>
      <c r="D3" s="206"/>
      <c r="E3" s="206"/>
      <c r="F3" s="206"/>
      <c r="G3" s="206"/>
      <c r="H3" s="206"/>
      <c r="I3" s="206"/>
      <c r="J3" s="207"/>
      <c r="K3" s="114" t="s">
        <v>299</v>
      </c>
    </row>
    <row r="4" spans="1:18" ht="23.25" thickBot="1">
      <c r="B4" s="212" t="s">
        <v>60</v>
      </c>
      <c r="C4" s="47" t="s">
        <v>188</v>
      </c>
      <c r="D4" s="47" t="s">
        <v>189</v>
      </c>
      <c r="E4" s="48" t="s">
        <v>190</v>
      </c>
      <c r="F4" s="47" t="s">
        <v>0</v>
      </c>
      <c r="G4" s="47" t="s">
        <v>191</v>
      </c>
      <c r="H4" s="48" t="s">
        <v>20</v>
      </c>
      <c r="I4" s="47" t="s">
        <v>192</v>
      </c>
      <c r="J4" s="48" t="s">
        <v>193</v>
      </c>
    </row>
    <row r="5" spans="1:18" ht="15.75" thickBot="1">
      <c r="B5" s="213"/>
      <c r="C5" s="18" t="s">
        <v>21</v>
      </c>
      <c r="D5" s="18" t="s">
        <v>21</v>
      </c>
      <c r="E5" s="17" t="s">
        <v>21</v>
      </c>
      <c r="F5" s="18" t="s">
        <v>21</v>
      </c>
      <c r="G5" s="18" t="s">
        <v>21</v>
      </c>
      <c r="H5" s="17" t="s">
        <v>21</v>
      </c>
      <c r="I5" s="18" t="s">
        <v>21</v>
      </c>
      <c r="J5" s="17" t="s">
        <v>21</v>
      </c>
    </row>
    <row r="6" spans="1:18">
      <c r="B6" s="25" t="s">
        <v>56</v>
      </c>
      <c r="C6" s="4">
        <v>9910083.1111111119</v>
      </c>
      <c r="D6" s="4">
        <v>2802796.8888888881</v>
      </c>
      <c r="E6" s="13">
        <v>0</v>
      </c>
      <c r="F6" s="4">
        <v>12712880</v>
      </c>
      <c r="G6" s="4">
        <v>0</v>
      </c>
      <c r="H6" s="13">
        <v>0</v>
      </c>
      <c r="I6" s="4">
        <f>C6+D6-E6</f>
        <v>12712880</v>
      </c>
      <c r="J6" s="13">
        <f>F6+G6-H6</f>
        <v>12712880</v>
      </c>
    </row>
    <row r="7" spans="1:18">
      <c r="B7" s="25" t="s">
        <v>54</v>
      </c>
      <c r="C7" s="16">
        <v>63336304.202020206</v>
      </c>
      <c r="D7" s="16">
        <v>6472711.0101010092</v>
      </c>
      <c r="E7" s="15">
        <v>53658.757575757576</v>
      </c>
      <c r="F7" s="16">
        <v>69759936.090909094</v>
      </c>
      <c r="G7" s="16">
        <v>0</v>
      </c>
      <c r="H7" s="15">
        <v>4579.6363636363631</v>
      </c>
      <c r="I7" s="16">
        <f t="shared" ref="I7:I39" si="0">C7+D7-E7</f>
        <v>69755356.454545468</v>
      </c>
      <c r="J7" s="15">
        <f t="shared" ref="J7:J39" si="1">F7+G7-H7</f>
        <v>69755356.454545453</v>
      </c>
    </row>
    <row r="8" spans="1:18">
      <c r="B8" s="25" t="s">
        <v>53</v>
      </c>
      <c r="C8" s="4">
        <v>10015456.545454545</v>
      </c>
      <c r="D8" s="4">
        <v>2327035</v>
      </c>
      <c r="E8" s="13">
        <v>0</v>
      </c>
      <c r="F8" s="4">
        <v>12342491.545454545</v>
      </c>
      <c r="G8" s="4">
        <v>0</v>
      </c>
      <c r="H8" s="13">
        <v>0</v>
      </c>
      <c r="I8" s="4">
        <f t="shared" si="0"/>
        <v>12342491.545454545</v>
      </c>
      <c r="J8" s="13">
        <f t="shared" si="1"/>
        <v>12342491.545454545</v>
      </c>
    </row>
    <row r="9" spans="1:18">
      <c r="B9" s="25" t="s">
        <v>52</v>
      </c>
      <c r="C9" s="16">
        <v>77056669.313131317</v>
      </c>
      <c r="D9" s="16">
        <v>10693829.565656556</v>
      </c>
      <c r="E9" s="15">
        <v>12782.545454545454</v>
      </c>
      <c r="F9" s="16">
        <v>87739331.818181813</v>
      </c>
      <c r="G9" s="16">
        <v>0</v>
      </c>
      <c r="H9" s="15">
        <v>1615.4848484848485</v>
      </c>
      <c r="I9" s="16">
        <f t="shared" si="0"/>
        <v>87737716.333333328</v>
      </c>
      <c r="J9" s="15">
        <f t="shared" si="1"/>
        <v>87737716.333333328</v>
      </c>
    </row>
    <row r="10" spans="1:18">
      <c r="B10" s="25" t="s">
        <v>51</v>
      </c>
      <c r="C10" s="4">
        <v>32186652.595959596</v>
      </c>
      <c r="D10" s="4">
        <v>579031.52525252558</v>
      </c>
      <c r="E10" s="13">
        <v>24.848484848484848</v>
      </c>
      <c r="F10" s="4">
        <v>32765659.272727273</v>
      </c>
      <c r="G10" s="4">
        <v>0</v>
      </c>
      <c r="H10" s="13">
        <v>0</v>
      </c>
      <c r="I10" s="4">
        <f t="shared" si="0"/>
        <v>32765659.272727273</v>
      </c>
      <c r="J10" s="13">
        <f t="shared" si="1"/>
        <v>32765659.272727273</v>
      </c>
    </row>
    <row r="11" spans="1:18">
      <c r="B11" s="25" t="s">
        <v>50</v>
      </c>
      <c r="C11" s="16">
        <v>58436171.010101005</v>
      </c>
      <c r="D11" s="16">
        <v>7916931.0303030387</v>
      </c>
      <c r="E11" s="15">
        <v>37.797979797979799</v>
      </c>
      <c r="F11" s="16">
        <v>66353331.363636367</v>
      </c>
      <c r="G11" s="16">
        <v>0</v>
      </c>
      <c r="H11" s="15">
        <v>267.12121212121212</v>
      </c>
      <c r="I11" s="16">
        <f t="shared" si="0"/>
        <v>66353064.24242425</v>
      </c>
      <c r="J11" s="15">
        <f t="shared" si="1"/>
        <v>66353064.242424242</v>
      </c>
    </row>
    <row r="12" spans="1:18">
      <c r="B12" s="25" t="s">
        <v>49</v>
      </c>
      <c r="C12" s="4">
        <v>60935120.848484859</v>
      </c>
      <c r="D12" s="4">
        <v>394830.06060605653</v>
      </c>
      <c r="E12" s="13">
        <v>3.9797979797979797</v>
      </c>
      <c r="F12" s="4">
        <v>61338561.212121218</v>
      </c>
      <c r="G12" s="4">
        <v>0</v>
      </c>
      <c r="H12" s="13">
        <v>8614.2828282828286</v>
      </c>
      <c r="I12" s="4">
        <f t="shared" si="0"/>
        <v>61329946.929292932</v>
      </c>
      <c r="J12" s="13">
        <f t="shared" si="1"/>
        <v>61329946.929292932</v>
      </c>
    </row>
    <row r="13" spans="1:18">
      <c r="B13" s="25" t="s">
        <v>48</v>
      </c>
      <c r="C13" s="16">
        <v>382894791.12121218</v>
      </c>
      <c r="D13" s="16">
        <v>110080219.73737366</v>
      </c>
      <c r="E13" s="15">
        <v>66206.383838383845</v>
      </c>
      <c r="F13" s="16">
        <v>492921640.5151515</v>
      </c>
      <c r="G13" s="16">
        <v>0</v>
      </c>
      <c r="H13" s="15">
        <v>12836.040404040403</v>
      </c>
      <c r="I13" s="16">
        <f t="shared" si="0"/>
        <v>492908804.47474748</v>
      </c>
      <c r="J13" s="15">
        <f t="shared" si="1"/>
        <v>492908804.47474748</v>
      </c>
    </row>
    <row r="14" spans="1:18">
      <c r="B14" s="25" t="s">
        <v>47</v>
      </c>
      <c r="C14" s="4">
        <v>34604899.696969695</v>
      </c>
      <c r="D14" s="4">
        <v>0</v>
      </c>
      <c r="E14" s="13">
        <v>923.91919191919192</v>
      </c>
      <c r="F14" s="4">
        <v>32615240.90909091</v>
      </c>
      <c r="G14" s="4">
        <v>1988884.9393939369</v>
      </c>
      <c r="H14" s="13">
        <v>150.07070707070704</v>
      </c>
      <c r="I14" s="4">
        <f t="shared" si="0"/>
        <v>34603975.777777776</v>
      </c>
      <c r="J14" s="13">
        <f t="shared" si="1"/>
        <v>34603975.777777776</v>
      </c>
    </row>
    <row r="15" spans="1:18">
      <c r="B15" s="25" t="s">
        <v>46</v>
      </c>
      <c r="C15" s="16">
        <v>10430983.878787879</v>
      </c>
      <c r="D15" s="16">
        <v>0</v>
      </c>
      <c r="E15" s="15">
        <v>35.787878787878789</v>
      </c>
      <c r="F15" s="16">
        <v>9491116.6969696973</v>
      </c>
      <c r="G15" s="16">
        <v>939880.1010101008</v>
      </c>
      <c r="H15" s="15">
        <v>48.707070707070706</v>
      </c>
      <c r="I15" s="16">
        <f t="shared" si="0"/>
        <v>10430948.090909092</v>
      </c>
      <c r="J15" s="15">
        <f t="shared" si="1"/>
        <v>10430948.090909092</v>
      </c>
    </row>
    <row r="16" spans="1:18">
      <c r="B16" s="25" t="s">
        <v>45</v>
      </c>
      <c r="C16" s="4">
        <v>326077310.06060606</v>
      </c>
      <c r="D16" s="4">
        <v>7400543.0808080956</v>
      </c>
      <c r="E16" s="13">
        <v>822620.34343434346</v>
      </c>
      <c r="F16" s="4">
        <v>332680909.54545456</v>
      </c>
      <c r="G16" s="4">
        <v>0</v>
      </c>
      <c r="H16" s="13">
        <v>25676.747474747477</v>
      </c>
      <c r="I16" s="4">
        <f t="shared" si="0"/>
        <v>332655232.79797983</v>
      </c>
      <c r="J16" s="13">
        <f t="shared" si="1"/>
        <v>332655232.79797983</v>
      </c>
    </row>
    <row r="17" spans="2:10">
      <c r="B17" s="25" t="s">
        <v>44</v>
      </c>
      <c r="C17" s="16">
        <v>84838604.13131313</v>
      </c>
      <c r="D17" s="16">
        <v>0</v>
      </c>
      <c r="E17" s="15">
        <v>3008.2222222222222</v>
      </c>
      <c r="F17" s="16">
        <v>76193559</v>
      </c>
      <c r="G17" s="16">
        <v>8642036.9090909082</v>
      </c>
      <c r="H17" s="15">
        <v>0</v>
      </c>
      <c r="I17" s="16">
        <f t="shared" si="0"/>
        <v>84835595.909090906</v>
      </c>
      <c r="J17" s="15">
        <f t="shared" si="1"/>
        <v>84835595.909090906</v>
      </c>
    </row>
    <row r="18" spans="2:10">
      <c r="B18" s="25" t="s">
        <v>42</v>
      </c>
      <c r="C18" s="4">
        <v>517521425.80808079</v>
      </c>
      <c r="D18" s="4">
        <v>0</v>
      </c>
      <c r="E18" s="13">
        <v>266582.35353535356</v>
      </c>
      <c r="F18" s="4">
        <v>455730729.75757581</v>
      </c>
      <c r="G18" s="4">
        <v>61553918.909090839</v>
      </c>
      <c r="H18" s="13">
        <v>29805.212121212124</v>
      </c>
      <c r="I18" s="4">
        <f t="shared" si="0"/>
        <v>517254843.45454544</v>
      </c>
      <c r="J18" s="13">
        <f t="shared" si="1"/>
        <v>517254843.45454544</v>
      </c>
    </row>
    <row r="19" spans="2:10">
      <c r="B19" s="25" t="s">
        <v>43</v>
      </c>
      <c r="C19" s="16">
        <v>316536997.76767683</v>
      </c>
      <c r="D19" s="16">
        <v>0</v>
      </c>
      <c r="E19" s="15">
        <v>53968.141414141413</v>
      </c>
      <c r="F19" s="16">
        <v>310703549.06060606</v>
      </c>
      <c r="G19" s="16">
        <v>5784680.9494950101</v>
      </c>
      <c r="H19" s="15">
        <v>5200.3838383838392</v>
      </c>
      <c r="I19" s="16">
        <f t="shared" si="0"/>
        <v>316483029.62626266</v>
      </c>
      <c r="J19" s="15">
        <f t="shared" si="1"/>
        <v>316483029.62626272</v>
      </c>
    </row>
    <row r="20" spans="2:10">
      <c r="B20" s="25" t="s">
        <v>41</v>
      </c>
      <c r="C20" s="4">
        <v>59057014.161616154</v>
      </c>
      <c r="D20" s="4">
        <v>0</v>
      </c>
      <c r="E20" s="13">
        <v>4825.1919191919187</v>
      </c>
      <c r="F20" s="4">
        <v>54572252.090909086</v>
      </c>
      <c r="G20" s="4">
        <v>4479953.9898989871</v>
      </c>
      <c r="H20" s="13">
        <v>17.111111111111111</v>
      </c>
      <c r="I20" s="4">
        <f t="shared" si="0"/>
        <v>59052188.969696961</v>
      </c>
      <c r="J20" s="13">
        <f t="shared" si="1"/>
        <v>59052188.969696961</v>
      </c>
    </row>
    <row r="21" spans="2:10">
      <c r="B21" s="25" t="s">
        <v>40</v>
      </c>
      <c r="C21" s="16">
        <v>14471582.727272727</v>
      </c>
      <c r="D21" s="16">
        <v>4519871.6161616147</v>
      </c>
      <c r="E21" s="15">
        <v>0</v>
      </c>
      <c r="F21" s="16">
        <v>18991890.060606059</v>
      </c>
      <c r="G21" s="16">
        <v>0</v>
      </c>
      <c r="H21" s="15">
        <v>435.71717171717171</v>
      </c>
      <c r="I21" s="16">
        <f t="shared" si="0"/>
        <v>18991454.343434341</v>
      </c>
      <c r="J21" s="15">
        <f t="shared" si="1"/>
        <v>18991454.343434341</v>
      </c>
    </row>
    <row r="22" spans="2:10">
      <c r="B22" s="25" t="s">
        <v>39</v>
      </c>
      <c r="C22" s="4">
        <v>56338877.484848484</v>
      </c>
      <c r="D22" s="4">
        <v>0</v>
      </c>
      <c r="E22" s="13">
        <v>59.979797979797979</v>
      </c>
      <c r="F22" s="4">
        <v>44028034.757575758</v>
      </c>
      <c r="G22" s="4">
        <v>12311986.171717171</v>
      </c>
      <c r="H22" s="13">
        <v>1203.4242424242423</v>
      </c>
      <c r="I22" s="4">
        <f t="shared" si="0"/>
        <v>56338817.505050503</v>
      </c>
      <c r="J22" s="13">
        <f t="shared" si="1"/>
        <v>56338817.50505051</v>
      </c>
    </row>
    <row r="23" spans="2:10">
      <c r="B23" s="25" t="s">
        <v>38</v>
      </c>
      <c r="C23" s="16">
        <v>30968346.18181818</v>
      </c>
      <c r="D23" s="16">
        <v>0</v>
      </c>
      <c r="E23" s="15">
        <v>49683.42424242424</v>
      </c>
      <c r="F23" s="16">
        <v>28062957.939393941</v>
      </c>
      <c r="G23" s="16">
        <v>2858363.2727272687</v>
      </c>
      <c r="H23" s="15">
        <v>2658.4545454545455</v>
      </c>
      <c r="I23" s="16">
        <f t="shared" si="0"/>
        <v>30918662.757575754</v>
      </c>
      <c r="J23" s="15">
        <f t="shared" si="1"/>
        <v>30918662.757575758</v>
      </c>
    </row>
    <row r="24" spans="2:10">
      <c r="B24" s="25" t="s">
        <v>37</v>
      </c>
      <c r="C24" s="4">
        <v>313856384.32323229</v>
      </c>
      <c r="D24" s="4">
        <v>33260500.767676786</v>
      </c>
      <c r="E24" s="13">
        <v>138006.93939393939</v>
      </c>
      <c r="F24" s="4">
        <v>346981142.63636363</v>
      </c>
      <c r="G24" s="4">
        <v>0</v>
      </c>
      <c r="H24" s="13">
        <v>2264.4848484848485</v>
      </c>
      <c r="I24" s="4">
        <f t="shared" si="0"/>
        <v>346978878.15151513</v>
      </c>
      <c r="J24" s="13">
        <f t="shared" si="1"/>
        <v>346978878.15151513</v>
      </c>
    </row>
    <row r="25" spans="2:10">
      <c r="B25" s="25" t="s">
        <v>36</v>
      </c>
      <c r="C25" s="16">
        <v>23723113.767676767</v>
      </c>
      <c r="D25" s="16">
        <v>0</v>
      </c>
      <c r="E25" s="15">
        <v>63.505050505050505</v>
      </c>
      <c r="F25" s="16">
        <v>17369979.484848484</v>
      </c>
      <c r="G25" s="16">
        <v>6353235.6060606055</v>
      </c>
      <c r="H25" s="15">
        <v>164.82828282828282</v>
      </c>
      <c r="I25" s="16">
        <f t="shared" si="0"/>
        <v>23723050.262626261</v>
      </c>
      <c r="J25" s="15">
        <f t="shared" si="1"/>
        <v>23723050.262626261</v>
      </c>
    </row>
    <row r="26" spans="2:10">
      <c r="B26" s="25" t="s">
        <v>35</v>
      </c>
      <c r="C26" s="4">
        <v>7778559.4848484844</v>
      </c>
      <c r="D26" s="4">
        <v>0</v>
      </c>
      <c r="E26" s="13">
        <v>2199.5959595959598</v>
      </c>
      <c r="F26" s="4">
        <v>6506858.8484848486</v>
      </c>
      <c r="G26" s="4">
        <v>1269917.7676767672</v>
      </c>
      <c r="H26" s="13">
        <v>416.72727272727275</v>
      </c>
      <c r="I26" s="4">
        <f t="shared" si="0"/>
        <v>7776359.8888888881</v>
      </c>
      <c r="J26" s="13">
        <f t="shared" si="1"/>
        <v>7776359.8888888881</v>
      </c>
    </row>
    <row r="27" spans="2:10">
      <c r="B27" s="25" t="s">
        <v>34</v>
      </c>
      <c r="C27" s="16">
        <v>17759880.626262628</v>
      </c>
      <c r="D27" s="16">
        <v>0</v>
      </c>
      <c r="E27" s="15">
        <v>373.47474747474752</v>
      </c>
      <c r="F27" s="16">
        <v>12242530.969696971</v>
      </c>
      <c r="G27" s="16">
        <v>5517132.6464646468</v>
      </c>
      <c r="H27" s="15">
        <v>156.46464646464648</v>
      </c>
      <c r="I27" s="16">
        <f t="shared" si="0"/>
        <v>17759507.151515152</v>
      </c>
      <c r="J27" s="15">
        <f t="shared" si="1"/>
        <v>17759507.151515152</v>
      </c>
    </row>
    <row r="28" spans="2:10">
      <c r="B28" s="25" t="s">
        <v>32</v>
      </c>
      <c r="C28" s="4">
        <v>2803167.666666666</v>
      </c>
      <c r="D28" s="4">
        <v>575336.09090909176</v>
      </c>
      <c r="E28" s="13">
        <v>0</v>
      </c>
      <c r="F28" s="4">
        <v>3378503.7575757578</v>
      </c>
      <c r="G28" s="4">
        <v>0</v>
      </c>
      <c r="H28" s="13">
        <v>0</v>
      </c>
      <c r="I28" s="4">
        <f t="shared" si="0"/>
        <v>3378503.7575757578</v>
      </c>
      <c r="J28" s="13">
        <f t="shared" si="1"/>
        <v>3378503.7575757578</v>
      </c>
    </row>
    <row r="29" spans="2:10">
      <c r="B29" s="25" t="s">
        <v>31</v>
      </c>
      <c r="C29" s="16">
        <v>7384251.3737373734</v>
      </c>
      <c r="D29" s="16">
        <v>1203769.9191919195</v>
      </c>
      <c r="E29" s="15">
        <v>4.1414141414141419</v>
      </c>
      <c r="F29" s="16">
        <v>8589212.1212121211</v>
      </c>
      <c r="G29" s="16">
        <v>0</v>
      </c>
      <c r="H29" s="15">
        <v>1194.969696969697</v>
      </c>
      <c r="I29" s="16">
        <f t="shared" si="0"/>
        <v>8588017.1515151523</v>
      </c>
      <c r="J29" s="15">
        <f t="shared" si="1"/>
        <v>8588017.1515151523</v>
      </c>
    </row>
    <row r="30" spans="2:10">
      <c r="B30" s="25" t="s">
        <v>33</v>
      </c>
      <c r="C30" s="4">
        <v>7258107.9494949505</v>
      </c>
      <c r="D30" s="4">
        <v>2337228.9797979775</v>
      </c>
      <c r="E30" s="13">
        <v>21728.333333333332</v>
      </c>
      <c r="F30" s="4">
        <v>9575012.212121211</v>
      </c>
      <c r="G30" s="4">
        <v>0</v>
      </c>
      <c r="H30" s="13">
        <v>1403.6161616161617</v>
      </c>
      <c r="I30" s="4">
        <f t="shared" si="0"/>
        <v>9573608.5959595945</v>
      </c>
      <c r="J30" s="13">
        <f t="shared" si="1"/>
        <v>9573608.5959595945</v>
      </c>
    </row>
    <row r="31" spans="2:10">
      <c r="B31" s="25" t="s">
        <v>29</v>
      </c>
      <c r="C31" s="16">
        <v>105605180.26262626</v>
      </c>
      <c r="D31" s="16">
        <v>10319832.979797987</v>
      </c>
      <c r="E31" s="15">
        <v>3333.4343434343436</v>
      </c>
      <c r="F31" s="16">
        <v>115932202.18181819</v>
      </c>
      <c r="G31" s="16">
        <v>0</v>
      </c>
      <c r="H31" s="15">
        <v>10522.373737373739</v>
      </c>
      <c r="I31" s="16">
        <f t="shared" si="0"/>
        <v>115921679.80808082</v>
      </c>
      <c r="J31" s="15">
        <f t="shared" si="1"/>
        <v>115921679.80808081</v>
      </c>
    </row>
    <row r="32" spans="2:10">
      <c r="B32" s="25" t="s">
        <v>28</v>
      </c>
      <c r="C32" s="4">
        <v>128640617.38383839</v>
      </c>
      <c r="D32" s="4">
        <v>0</v>
      </c>
      <c r="E32" s="13">
        <v>225427.55555555556</v>
      </c>
      <c r="F32" s="4">
        <v>107870835.06060606</v>
      </c>
      <c r="G32" s="4">
        <v>20544354.767676767</v>
      </c>
      <c r="H32" s="13">
        <v>0</v>
      </c>
      <c r="I32" s="4">
        <f t="shared" si="0"/>
        <v>128415189.82828283</v>
      </c>
      <c r="J32" s="13">
        <f t="shared" si="1"/>
        <v>128415189.82828283</v>
      </c>
    </row>
    <row r="33" spans="2:10">
      <c r="B33" s="25" t="s">
        <v>30</v>
      </c>
      <c r="C33" s="16">
        <v>103329706.91919191</v>
      </c>
      <c r="D33" s="16">
        <v>37909147.525252536</v>
      </c>
      <c r="E33" s="15">
        <v>69.525252525252526</v>
      </c>
      <c r="F33" s="16">
        <v>141255885.06060606</v>
      </c>
      <c r="G33" s="16">
        <v>0</v>
      </c>
      <c r="H33" s="15">
        <v>17100.141414141413</v>
      </c>
      <c r="I33" s="16">
        <f t="shared" si="0"/>
        <v>141238784.91919193</v>
      </c>
      <c r="J33" s="15">
        <f t="shared" si="1"/>
        <v>141238784.91919193</v>
      </c>
    </row>
    <row r="34" spans="2:10">
      <c r="B34" s="25" t="s">
        <v>27</v>
      </c>
      <c r="C34" s="4">
        <v>52560840.50505051</v>
      </c>
      <c r="D34" s="4">
        <v>0</v>
      </c>
      <c r="E34" s="13">
        <v>2278.3333333333335</v>
      </c>
      <c r="F34" s="4">
        <v>52370733.393939398</v>
      </c>
      <c r="G34" s="4">
        <v>188448.47474747559</v>
      </c>
      <c r="H34" s="13">
        <v>619.69696969696963</v>
      </c>
      <c r="I34" s="4">
        <f t="shared" si="0"/>
        <v>52558562.171717174</v>
      </c>
      <c r="J34" s="13">
        <f t="shared" si="1"/>
        <v>52558562.171717182</v>
      </c>
    </row>
    <row r="35" spans="2:10">
      <c r="B35" s="25" t="s">
        <v>26</v>
      </c>
      <c r="C35" s="16">
        <v>56240308.252525255</v>
      </c>
      <c r="D35" s="16">
        <v>0</v>
      </c>
      <c r="E35" s="15">
        <v>236.84848484848484</v>
      </c>
      <c r="F35" s="16">
        <v>51520645.757575758</v>
      </c>
      <c r="G35" s="16">
        <v>4719425.6464646487</v>
      </c>
      <c r="H35" s="15">
        <v>0</v>
      </c>
      <c r="I35" s="16">
        <f t="shared" si="0"/>
        <v>56240071.404040404</v>
      </c>
      <c r="J35" s="15">
        <f t="shared" si="1"/>
        <v>56240071.404040404</v>
      </c>
    </row>
    <row r="36" spans="2:10">
      <c r="B36" s="25" t="s">
        <v>25</v>
      </c>
      <c r="C36" s="4">
        <v>24028022.323232323</v>
      </c>
      <c r="D36" s="4">
        <v>10275789.828282826</v>
      </c>
      <c r="E36" s="13">
        <v>5.2727272727272734</v>
      </c>
      <c r="F36" s="4">
        <v>34303806.909090906</v>
      </c>
      <c r="G36" s="4">
        <v>0</v>
      </c>
      <c r="H36" s="13">
        <v>3.0303030303030304E-2</v>
      </c>
      <c r="I36" s="4">
        <f t="shared" si="0"/>
        <v>34303806.878787875</v>
      </c>
      <c r="J36" s="13">
        <f t="shared" si="1"/>
        <v>34303806.878787875</v>
      </c>
    </row>
    <row r="37" spans="2:10">
      <c r="B37" s="25" t="s">
        <v>24</v>
      </c>
      <c r="C37" s="16">
        <v>151147462.39393941</v>
      </c>
      <c r="D37" s="16">
        <v>0</v>
      </c>
      <c r="E37" s="15">
        <v>17497.353535353534</v>
      </c>
      <c r="F37" s="16">
        <v>123720824.39393939</v>
      </c>
      <c r="G37" s="16">
        <v>27409140.646464661</v>
      </c>
      <c r="H37" s="15">
        <v>0</v>
      </c>
      <c r="I37" s="16">
        <f t="shared" si="0"/>
        <v>151129965.04040405</v>
      </c>
      <c r="J37" s="15">
        <f t="shared" si="1"/>
        <v>151129965.04040405</v>
      </c>
    </row>
    <row r="38" spans="2:10">
      <c r="B38" s="25" t="s">
        <v>23</v>
      </c>
      <c r="C38" s="4">
        <v>11727294.262626262</v>
      </c>
      <c r="D38" s="4">
        <v>1215965.9696969695</v>
      </c>
      <c r="E38" s="13">
        <v>71.404040404040401</v>
      </c>
      <c r="F38" s="4">
        <v>12943264.606060605</v>
      </c>
      <c r="G38" s="4">
        <v>0</v>
      </c>
      <c r="H38" s="13">
        <v>75.777777777777771</v>
      </c>
      <c r="I38" s="4">
        <f t="shared" si="0"/>
        <v>12943188.828282828</v>
      </c>
      <c r="J38" s="13">
        <f t="shared" si="1"/>
        <v>12943188.828282828</v>
      </c>
    </row>
    <row r="39" spans="2:10" ht="15.75" thickBot="1">
      <c r="B39" s="25" t="s">
        <v>22</v>
      </c>
      <c r="C39" s="16">
        <v>31985162.040404044</v>
      </c>
      <c r="D39" s="16">
        <v>0</v>
      </c>
      <c r="E39" s="15">
        <v>1249.7575757575758</v>
      </c>
      <c r="F39" s="16">
        <v>25307069.848484848</v>
      </c>
      <c r="G39" s="16">
        <v>6677225.9898989946</v>
      </c>
      <c r="H39" s="15">
        <v>383.55555555555554</v>
      </c>
      <c r="I39" s="16">
        <f t="shared" si="0"/>
        <v>31983912.282828286</v>
      </c>
      <c r="J39" s="15">
        <f t="shared" si="1"/>
        <v>31983912.282828286</v>
      </c>
    </row>
    <row r="40" spans="2:10" ht="15.75" thickBot="1">
      <c r="B40" s="59" t="s">
        <v>300</v>
      </c>
      <c r="C40" s="36">
        <f>SUM(C6:C39)</f>
        <v>3191445350.181818</v>
      </c>
      <c r="D40" s="36">
        <f t="shared" ref="D40:J40" si="2">SUM(D6:D39)</f>
        <v>250285371.57575753</v>
      </c>
      <c r="E40" s="37">
        <f t="shared" si="2"/>
        <v>1746967.1515151516</v>
      </c>
      <c r="F40" s="36">
        <f t="shared" si="2"/>
        <v>3268872578.878788</v>
      </c>
      <c r="G40" s="36">
        <f t="shared" si="2"/>
        <v>171238586.78787875</v>
      </c>
      <c r="H40" s="37">
        <f t="shared" si="2"/>
        <v>127411.06060606064</v>
      </c>
      <c r="I40" s="36">
        <f t="shared" si="2"/>
        <v>3439983754.6060605</v>
      </c>
      <c r="J40" s="37">
        <f t="shared" si="2"/>
        <v>3439983754.6060605</v>
      </c>
    </row>
    <row r="41" spans="2:10" s="115" customFormat="1" ht="15.75" thickBot="1">
      <c r="B41" s="59" t="s">
        <v>61</v>
      </c>
      <c r="C41" s="191">
        <f>C30+C19</f>
        <v>323795105.71717179</v>
      </c>
      <c r="D41" s="191">
        <f t="shared" ref="D41:I41" si="3">D30+D19</f>
        <v>2337228.9797979775</v>
      </c>
      <c r="E41" s="192">
        <f t="shared" si="3"/>
        <v>75696.474747474742</v>
      </c>
      <c r="F41" s="191">
        <f t="shared" si="3"/>
        <v>320278561.27272725</v>
      </c>
      <c r="G41" s="191">
        <f t="shared" si="3"/>
        <v>5784680.9494950101</v>
      </c>
      <c r="H41" s="192">
        <f t="shared" si="3"/>
        <v>6604.0000000000009</v>
      </c>
      <c r="I41" s="191">
        <f t="shared" si="3"/>
        <v>326056638.22222227</v>
      </c>
      <c r="J41" s="192">
        <f>J30+J19</f>
        <v>326056638.22222233</v>
      </c>
    </row>
  </sheetData>
  <mergeCells count="3">
    <mergeCell ref="C2:J2"/>
    <mergeCell ref="C3:J3"/>
    <mergeCell ref="B4:B5"/>
  </mergeCells>
  <hyperlinks>
    <hyperlink ref="R1" location="ReadMe!A1" display="go back to ReadMe"/>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1"/>
  <sheetViews>
    <sheetView zoomScaleNormal="100" workbookViewId="0">
      <selection activeCell="R33" sqref="R33"/>
    </sheetView>
  </sheetViews>
  <sheetFormatPr baseColWidth="10" defaultColWidth="9.140625" defaultRowHeight="15"/>
  <cols>
    <col min="1" max="1" width="2.7109375" customWidth="1"/>
    <col min="3" max="4" width="10.85546875" bestFit="1" customWidth="1"/>
    <col min="6" max="6" width="10.85546875" bestFit="1" customWidth="1"/>
    <col min="7" max="7" width="9.5703125" bestFit="1" customWidth="1"/>
    <col min="9" max="10" width="10.85546875" bestFit="1" customWidth="1"/>
  </cols>
  <sheetData>
    <row r="1" spans="2:18" ht="15.75" thickBot="1">
      <c r="F1" s="118" t="s">
        <v>92</v>
      </c>
      <c r="R1" s="142" t="s">
        <v>370</v>
      </c>
    </row>
    <row r="2" spans="2:18" s="2" customFormat="1" ht="15.75" customHeight="1" thickBot="1">
      <c r="B2" s="30" t="s">
        <v>59</v>
      </c>
      <c r="C2" s="205">
        <v>2050</v>
      </c>
      <c r="D2" s="206"/>
      <c r="E2" s="206"/>
      <c r="F2" s="206"/>
      <c r="G2" s="206"/>
      <c r="H2" s="206"/>
      <c r="I2" s="206"/>
      <c r="J2" s="207"/>
    </row>
    <row r="3" spans="2:18" s="2" customFormat="1" ht="15.75" customHeight="1" thickBot="1">
      <c r="B3" s="58" t="s">
        <v>60</v>
      </c>
      <c r="C3" s="205" t="s">
        <v>4</v>
      </c>
      <c r="D3" s="206"/>
      <c r="E3" s="206"/>
      <c r="F3" s="206"/>
      <c r="G3" s="206"/>
      <c r="H3" s="206"/>
      <c r="I3" s="206"/>
      <c r="J3" s="207"/>
    </row>
    <row r="4" spans="2:18" ht="23.25" thickBot="1">
      <c r="B4" s="212" t="s">
        <v>60</v>
      </c>
      <c r="C4" s="47" t="s">
        <v>188</v>
      </c>
      <c r="D4" s="47" t="s">
        <v>189</v>
      </c>
      <c r="E4" s="48" t="s">
        <v>190</v>
      </c>
      <c r="F4" s="47" t="s">
        <v>0</v>
      </c>
      <c r="G4" s="47" t="s">
        <v>191</v>
      </c>
      <c r="H4" s="48" t="s">
        <v>20</v>
      </c>
      <c r="I4" s="47" t="s">
        <v>192</v>
      </c>
      <c r="J4" s="48" t="s">
        <v>193</v>
      </c>
    </row>
    <row r="5" spans="2:18" ht="15.75" thickBot="1">
      <c r="B5" s="213"/>
      <c r="C5" s="18" t="s">
        <v>21</v>
      </c>
      <c r="D5" s="18" t="s">
        <v>21</v>
      </c>
      <c r="E5" s="17" t="s">
        <v>21</v>
      </c>
      <c r="F5" s="18" t="s">
        <v>21</v>
      </c>
      <c r="G5" s="18" t="s">
        <v>21</v>
      </c>
      <c r="H5" s="17" t="s">
        <v>21</v>
      </c>
      <c r="I5" s="18" t="s">
        <v>21</v>
      </c>
      <c r="J5" s="17" t="s">
        <v>21</v>
      </c>
    </row>
    <row r="6" spans="2:18">
      <c r="B6" s="25" t="s">
        <v>56</v>
      </c>
      <c r="C6" s="4">
        <v>17956408</v>
      </c>
      <c r="D6" s="4">
        <v>0</v>
      </c>
      <c r="E6" s="13">
        <v>7431</v>
      </c>
      <c r="F6" s="4">
        <v>14973718</v>
      </c>
      <c r="G6" s="4">
        <v>2975259</v>
      </c>
      <c r="H6" s="13">
        <v>0</v>
      </c>
      <c r="I6" s="4">
        <f>C6+D6-E6</f>
        <v>17948977</v>
      </c>
      <c r="J6" s="13">
        <f>F6+G6-H6</f>
        <v>17948977</v>
      </c>
    </row>
    <row r="7" spans="2:18">
      <c r="B7" s="25" t="s">
        <v>54</v>
      </c>
      <c r="C7" s="16">
        <v>90524278</v>
      </c>
      <c r="D7" s="16">
        <v>4232550</v>
      </c>
      <c r="E7" s="15">
        <v>85079</v>
      </c>
      <c r="F7" s="16">
        <v>94671758</v>
      </c>
      <c r="G7" s="16">
        <v>0</v>
      </c>
      <c r="H7" s="15">
        <v>9</v>
      </c>
      <c r="I7" s="16">
        <f t="shared" ref="I7:I39" si="0">C7+D7-E7</f>
        <v>94671749</v>
      </c>
      <c r="J7" s="15">
        <f t="shared" ref="J7:J39" si="1">F7+G7-H7</f>
        <v>94671749</v>
      </c>
    </row>
    <row r="8" spans="2:18">
      <c r="B8" s="25" t="s">
        <v>53</v>
      </c>
      <c r="C8" s="4">
        <v>27346120</v>
      </c>
      <c r="D8" s="4">
        <v>0</v>
      </c>
      <c r="E8" s="13">
        <v>2996</v>
      </c>
      <c r="F8" s="4">
        <v>15521853</v>
      </c>
      <c r="G8" s="4">
        <v>11821271</v>
      </c>
      <c r="H8" s="13">
        <v>0</v>
      </c>
      <c r="I8" s="4">
        <f t="shared" si="0"/>
        <v>27343124</v>
      </c>
      <c r="J8" s="13">
        <f t="shared" si="1"/>
        <v>27343124</v>
      </c>
    </row>
    <row r="9" spans="2:18">
      <c r="B9" s="25" t="s">
        <v>52</v>
      </c>
      <c r="C9" s="16">
        <v>76582736</v>
      </c>
      <c r="D9" s="16">
        <v>71627323.999999985</v>
      </c>
      <c r="E9" s="15">
        <v>63875</v>
      </c>
      <c r="F9" s="16">
        <v>148146209</v>
      </c>
      <c r="G9" s="16">
        <v>0</v>
      </c>
      <c r="H9" s="15">
        <v>23</v>
      </c>
      <c r="I9" s="16">
        <f t="shared" si="0"/>
        <v>148146185</v>
      </c>
      <c r="J9" s="15">
        <f t="shared" si="1"/>
        <v>148146186</v>
      </c>
    </row>
    <row r="10" spans="2:18">
      <c r="B10" s="25" t="s">
        <v>51</v>
      </c>
      <c r="C10" s="4">
        <v>43226689</v>
      </c>
      <c r="D10" s="4">
        <v>0</v>
      </c>
      <c r="E10" s="13">
        <v>346258</v>
      </c>
      <c r="F10" s="4">
        <v>38974593</v>
      </c>
      <c r="G10" s="4">
        <v>3905843</v>
      </c>
      <c r="H10" s="13">
        <v>5</v>
      </c>
      <c r="I10" s="4">
        <f t="shared" si="0"/>
        <v>42880431</v>
      </c>
      <c r="J10" s="13">
        <f t="shared" si="1"/>
        <v>42880431</v>
      </c>
    </row>
    <row r="11" spans="2:18">
      <c r="B11" s="25" t="s">
        <v>50</v>
      </c>
      <c r="C11" s="16">
        <v>64481418</v>
      </c>
      <c r="D11" s="16">
        <v>17844246</v>
      </c>
      <c r="E11" s="15">
        <v>0</v>
      </c>
      <c r="F11" s="16">
        <v>82325664</v>
      </c>
      <c r="G11" s="16">
        <v>0</v>
      </c>
      <c r="H11" s="15">
        <v>0</v>
      </c>
      <c r="I11" s="16">
        <f t="shared" si="0"/>
        <v>82325664</v>
      </c>
      <c r="J11" s="15">
        <f t="shared" si="1"/>
        <v>82325664</v>
      </c>
    </row>
    <row r="12" spans="2:18">
      <c r="B12" s="25" t="s">
        <v>49</v>
      </c>
      <c r="C12" s="4">
        <v>108707137</v>
      </c>
      <c r="D12" s="4">
        <v>0</v>
      </c>
      <c r="E12" s="13">
        <v>19738</v>
      </c>
      <c r="F12" s="4">
        <v>87689765</v>
      </c>
      <c r="G12" s="4">
        <v>20997674</v>
      </c>
      <c r="H12" s="13">
        <v>40</v>
      </c>
      <c r="I12" s="4">
        <f t="shared" si="0"/>
        <v>108687399</v>
      </c>
      <c r="J12" s="13">
        <f t="shared" si="1"/>
        <v>108687399</v>
      </c>
    </row>
    <row r="13" spans="2:18">
      <c r="B13" s="25" t="s">
        <v>48</v>
      </c>
      <c r="C13" s="16">
        <v>473436169</v>
      </c>
      <c r="D13" s="16">
        <v>341492271</v>
      </c>
      <c r="E13" s="15">
        <v>1114671</v>
      </c>
      <c r="F13" s="16">
        <v>813814774</v>
      </c>
      <c r="G13" s="16">
        <v>0</v>
      </c>
      <c r="H13" s="15">
        <v>1005</v>
      </c>
      <c r="I13" s="16">
        <f t="shared" si="0"/>
        <v>813813769</v>
      </c>
      <c r="J13" s="15">
        <f t="shared" si="1"/>
        <v>813813769</v>
      </c>
    </row>
    <row r="14" spans="2:18">
      <c r="B14" s="25" t="s">
        <v>47</v>
      </c>
      <c r="C14" s="4">
        <v>200585009</v>
      </c>
      <c r="D14" s="4">
        <v>0</v>
      </c>
      <c r="E14" s="13">
        <v>6587747</v>
      </c>
      <c r="F14" s="4">
        <v>52080253</v>
      </c>
      <c r="G14" s="4">
        <v>141917008.99999997</v>
      </c>
      <c r="H14" s="13">
        <v>0</v>
      </c>
      <c r="I14" s="4">
        <f>C14+D14-E14</f>
        <v>193997262</v>
      </c>
      <c r="J14" s="13">
        <f>F14+G14-H14</f>
        <v>193997261.99999997</v>
      </c>
    </row>
    <row r="15" spans="2:18">
      <c r="B15" s="25" t="s">
        <v>46</v>
      </c>
      <c r="C15" s="16">
        <v>20263112</v>
      </c>
      <c r="D15" s="16">
        <v>0</v>
      </c>
      <c r="E15" s="15">
        <v>1613766</v>
      </c>
      <c r="F15" s="16">
        <v>15445136</v>
      </c>
      <c r="G15" s="16">
        <v>3204210</v>
      </c>
      <c r="H15" s="15">
        <v>0</v>
      </c>
      <c r="I15" s="16">
        <f t="shared" si="0"/>
        <v>18649346</v>
      </c>
      <c r="J15" s="15">
        <f t="shared" si="1"/>
        <v>18649346</v>
      </c>
    </row>
    <row r="16" spans="2:18">
      <c r="B16" s="25" t="s">
        <v>45</v>
      </c>
      <c r="C16" s="4">
        <v>438337585</v>
      </c>
      <c r="D16" s="4">
        <v>171781030</v>
      </c>
      <c r="E16" s="13">
        <v>628409</v>
      </c>
      <c r="F16" s="4">
        <v>609493378</v>
      </c>
      <c r="G16" s="4">
        <v>0</v>
      </c>
      <c r="H16" s="13">
        <v>3172</v>
      </c>
      <c r="I16" s="4">
        <f t="shared" si="0"/>
        <v>609490206</v>
      </c>
      <c r="J16" s="13">
        <f t="shared" si="1"/>
        <v>609490206</v>
      </c>
    </row>
    <row r="17" spans="2:10">
      <c r="B17" s="25" t="s">
        <v>44</v>
      </c>
      <c r="C17" s="16">
        <v>136733082</v>
      </c>
      <c r="D17" s="16">
        <v>0</v>
      </c>
      <c r="E17" s="15">
        <v>4485265</v>
      </c>
      <c r="F17" s="16">
        <v>100790245</v>
      </c>
      <c r="G17" s="16">
        <v>31457572</v>
      </c>
      <c r="H17" s="15">
        <v>0</v>
      </c>
      <c r="I17" s="16">
        <f t="shared" si="0"/>
        <v>132247817</v>
      </c>
      <c r="J17" s="15">
        <f t="shared" si="1"/>
        <v>132247817</v>
      </c>
    </row>
    <row r="18" spans="2:10">
      <c r="B18" s="25" t="s">
        <v>42</v>
      </c>
      <c r="C18" s="4">
        <v>839582630</v>
      </c>
      <c r="D18" s="4">
        <v>0</v>
      </c>
      <c r="E18" s="13">
        <v>1059642</v>
      </c>
      <c r="F18" s="4">
        <v>796514768</v>
      </c>
      <c r="G18" s="4">
        <v>42009614</v>
      </c>
      <c r="H18" s="13">
        <v>1394</v>
      </c>
      <c r="I18" s="4">
        <f t="shared" si="0"/>
        <v>838522988</v>
      </c>
      <c r="J18" s="13">
        <f t="shared" si="1"/>
        <v>838522988</v>
      </c>
    </row>
    <row r="19" spans="2:10">
      <c r="B19" s="25" t="s">
        <v>43</v>
      </c>
      <c r="C19" s="16">
        <v>659525008</v>
      </c>
      <c r="D19" s="16">
        <v>0</v>
      </c>
      <c r="E19" s="15">
        <v>15835556.000000004</v>
      </c>
      <c r="F19" s="16">
        <v>520825088</v>
      </c>
      <c r="G19" s="16">
        <v>122864507</v>
      </c>
      <c r="H19" s="15">
        <v>143</v>
      </c>
      <c r="I19" s="16">
        <f t="shared" si="0"/>
        <v>643689452</v>
      </c>
      <c r="J19" s="15">
        <f t="shared" si="1"/>
        <v>643689452</v>
      </c>
    </row>
    <row r="20" spans="2:10">
      <c r="B20" s="25" t="s">
        <v>41</v>
      </c>
      <c r="C20" s="4">
        <v>102670335</v>
      </c>
      <c r="D20" s="4">
        <v>0</v>
      </c>
      <c r="E20" s="13">
        <v>2523755</v>
      </c>
      <c r="F20" s="4">
        <v>83417613</v>
      </c>
      <c r="G20" s="4">
        <v>16729053</v>
      </c>
      <c r="H20" s="13">
        <v>86</v>
      </c>
      <c r="I20" s="4">
        <f t="shared" si="0"/>
        <v>100146580</v>
      </c>
      <c r="J20" s="13">
        <f t="shared" si="1"/>
        <v>100146580</v>
      </c>
    </row>
    <row r="21" spans="2:10">
      <c r="B21" s="25" t="s">
        <v>40</v>
      </c>
      <c r="C21" s="16">
        <v>22546446</v>
      </c>
      <c r="D21" s="16">
        <v>6724546</v>
      </c>
      <c r="E21" s="15">
        <v>130</v>
      </c>
      <c r="F21" s="16">
        <v>29270862</v>
      </c>
      <c r="G21" s="16">
        <v>0</v>
      </c>
      <c r="H21" s="15">
        <v>0</v>
      </c>
      <c r="I21" s="16">
        <f t="shared" si="0"/>
        <v>29270862</v>
      </c>
      <c r="J21" s="15">
        <f t="shared" si="1"/>
        <v>29270862</v>
      </c>
    </row>
    <row r="22" spans="2:10">
      <c r="B22" s="25" t="s">
        <v>39</v>
      </c>
      <c r="C22" s="4">
        <v>74438919</v>
      </c>
      <c r="D22" s="4">
        <v>0</v>
      </c>
      <c r="E22" s="13">
        <v>2295</v>
      </c>
      <c r="F22" s="4">
        <v>72276218</v>
      </c>
      <c r="G22" s="4">
        <v>2160444</v>
      </c>
      <c r="H22" s="13">
        <v>38</v>
      </c>
      <c r="I22" s="4">
        <f t="shared" si="0"/>
        <v>74436624</v>
      </c>
      <c r="J22" s="13">
        <f t="shared" si="1"/>
        <v>74436624</v>
      </c>
    </row>
    <row r="23" spans="2:10">
      <c r="B23" s="25" t="s">
        <v>38</v>
      </c>
      <c r="C23" s="16">
        <v>55472885</v>
      </c>
      <c r="D23" s="16">
        <v>545831</v>
      </c>
      <c r="E23" s="15">
        <v>3159172</v>
      </c>
      <c r="F23" s="16">
        <v>52859573</v>
      </c>
      <c r="G23" s="16">
        <v>0</v>
      </c>
      <c r="H23" s="15">
        <v>29</v>
      </c>
      <c r="I23" s="16">
        <f t="shared" si="0"/>
        <v>52859544</v>
      </c>
      <c r="J23" s="15">
        <f t="shared" si="1"/>
        <v>52859544</v>
      </c>
    </row>
    <row r="24" spans="2:10">
      <c r="B24" s="25" t="s">
        <v>37</v>
      </c>
      <c r="C24" s="4">
        <v>273497120</v>
      </c>
      <c r="D24" s="4">
        <v>255423926</v>
      </c>
      <c r="E24" s="13">
        <v>1812827</v>
      </c>
      <c r="F24" s="4">
        <v>527108331</v>
      </c>
      <c r="G24" s="4">
        <v>0</v>
      </c>
      <c r="H24" s="13">
        <v>112</v>
      </c>
      <c r="I24" s="4">
        <f t="shared" si="0"/>
        <v>527108219</v>
      </c>
      <c r="J24" s="13">
        <f t="shared" si="1"/>
        <v>527108219</v>
      </c>
    </row>
    <row r="25" spans="2:10">
      <c r="B25" s="25" t="s">
        <v>36</v>
      </c>
      <c r="C25" s="16">
        <v>49955981</v>
      </c>
      <c r="D25" s="16">
        <v>0</v>
      </c>
      <c r="E25" s="15">
        <v>1729605</v>
      </c>
      <c r="F25" s="16">
        <v>35204217</v>
      </c>
      <c r="G25" s="16">
        <v>13022159</v>
      </c>
      <c r="H25" s="15">
        <v>0</v>
      </c>
      <c r="I25" s="16">
        <f t="shared" si="0"/>
        <v>48226376</v>
      </c>
      <c r="J25" s="15">
        <f t="shared" si="1"/>
        <v>48226376</v>
      </c>
    </row>
    <row r="26" spans="2:10">
      <c r="B26" s="25" t="s">
        <v>35</v>
      </c>
      <c r="C26" s="4">
        <v>4926979</v>
      </c>
      <c r="D26" s="4">
        <v>4201152</v>
      </c>
      <c r="E26" s="13">
        <v>1597</v>
      </c>
      <c r="F26" s="4">
        <v>9126538</v>
      </c>
      <c r="G26" s="4">
        <v>0</v>
      </c>
      <c r="H26" s="13">
        <v>4</v>
      </c>
      <c r="I26" s="4">
        <f t="shared" si="0"/>
        <v>9126534</v>
      </c>
      <c r="J26" s="13">
        <f t="shared" si="1"/>
        <v>9126534</v>
      </c>
    </row>
    <row r="27" spans="2:10">
      <c r="B27" s="25" t="s">
        <v>34</v>
      </c>
      <c r="C27" s="16">
        <v>36543385</v>
      </c>
      <c r="D27" s="16">
        <v>0</v>
      </c>
      <c r="E27" s="15">
        <v>2626051</v>
      </c>
      <c r="F27" s="16">
        <v>25613900</v>
      </c>
      <c r="G27" s="16">
        <v>8303434</v>
      </c>
      <c r="H27" s="15">
        <v>0</v>
      </c>
      <c r="I27" s="16">
        <f t="shared" si="0"/>
        <v>33917334</v>
      </c>
      <c r="J27" s="15">
        <f t="shared" si="1"/>
        <v>33917334</v>
      </c>
    </row>
    <row r="28" spans="2:10">
      <c r="B28" s="25" t="s">
        <v>32</v>
      </c>
      <c r="C28" s="4">
        <v>11299669</v>
      </c>
      <c r="D28" s="4">
        <v>0</v>
      </c>
      <c r="E28" s="13">
        <v>111</v>
      </c>
      <c r="F28" s="4">
        <v>3929560</v>
      </c>
      <c r="G28" s="4">
        <v>7369998</v>
      </c>
      <c r="H28" s="13">
        <v>0</v>
      </c>
      <c r="I28" s="4">
        <f t="shared" si="0"/>
        <v>11299558</v>
      </c>
      <c r="J28" s="13">
        <f t="shared" si="1"/>
        <v>11299558</v>
      </c>
    </row>
    <row r="29" spans="2:10">
      <c r="B29" s="25" t="s">
        <v>31</v>
      </c>
      <c r="C29" s="16">
        <v>6388812</v>
      </c>
      <c r="D29" s="16">
        <v>3907066</v>
      </c>
      <c r="E29" s="15">
        <v>276</v>
      </c>
      <c r="F29" s="16">
        <v>10295602</v>
      </c>
      <c r="G29" s="16">
        <v>0</v>
      </c>
      <c r="H29" s="15">
        <v>0</v>
      </c>
      <c r="I29" s="16">
        <f t="shared" si="0"/>
        <v>10295602</v>
      </c>
      <c r="J29" s="15">
        <f t="shared" si="1"/>
        <v>10295602</v>
      </c>
    </row>
    <row r="30" spans="2:10">
      <c r="B30" s="25" t="s">
        <v>33</v>
      </c>
      <c r="C30" s="4">
        <v>19072776</v>
      </c>
      <c r="D30" s="4">
        <v>0</v>
      </c>
      <c r="E30" s="13">
        <v>964684</v>
      </c>
      <c r="F30" s="4">
        <v>16076845</v>
      </c>
      <c r="G30" s="4">
        <v>2031247</v>
      </c>
      <c r="H30" s="13">
        <v>0</v>
      </c>
      <c r="I30" s="4">
        <f t="shared" si="0"/>
        <v>18108092</v>
      </c>
      <c r="J30" s="13">
        <f t="shared" si="1"/>
        <v>18108092</v>
      </c>
    </row>
    <row r="31" spans="2:10">
      <c r="B31" s="25" t="s">
        <v>29</v>
      </c>
      <c r="C31" s="16">
        <v>134810253</v>
      </c>
      <c r="D31" s="16">
        <v>61997078</v>
      </c>
      <c r="E31" s="15">
        <v>597905.99999999988</v>
      </c>
      <c r="F31" s="16">
        <v>196209424</v>
      </c>
      <c r="G31" s="16">
        <v>0</v>
      </c>
      <c r="H31" s="15">
        <v>0</v>
      </c>
      <c r="I31" s="16">
        <f t="shared" si="0"/>
        <v>196209425</v>
      </c>
      <c r="J31" s="15">
        <f t="shared" si="1"/>
        <v>196209424</v>
      </c>
    </row>
    <row r="32" spans="2:10">
      <c r="B32" s="25" t="s">
        <v>28</v>
      </c>
      <c r="C32" s="4">
        <v>248370006</v>
      </c>
      <c r="D32" s="4">
        <v>0</v>
      </c>
      <c r="E32" s="13">
        <v>1582384</v>
      </c>
      <c r="F32" s="4">
        <v>124505468</v>
      </c>
      <c r="G32" s="4">
        <v>122282155</v>
      </c>
      <c r="H32" s="13">
        <v>0</v>
      </c>
      <c r="I32" s="4">
        <f t="shared" si="0"/>
        <v>246787622</v>
      </c>
      <c r="J32" s="13">
        <f>F32+G32-H32</f>
        <v>246787623</v>
      </c>
    </row>
    <row r="33" spans="2:10">
      <c r="B33" s="25" t="s">
        <v>30</v>
      </c>
      <c r="C33" s="16">
        <v>207854731</v>
      </c>
      <c r="D33" s="16">
        <v>4642334</v>
      </c>
      <c r="E33" s="15">
        <v>1328730</v>
      </c>
      <c r="F33" s="16">
        <v>211168710</v>
      </c>
      <c r="G33" s="16">
        <v>0</v>
      </c>
      <c r="H33" s="15">
        <v>375</v>
      </c>
      <c r="I33" s="16">
        <f t="shared" si="0"/>
        <v>211168335</v>
      </c>
      <c r="J33" s="15">
        <f t="shared" si="1"/>
        <v>211168335</v>
      </c>
    </row>
    <row r="34" spans="2:10">
      <c r="B34" s="25" t="s">
        <v>27</v>
      </c>
      <c r="C34" s="4">
        <v>75445519</v>
      </c>
      <c r="D34" s="4">
        <v>11510244</v>
      </c>
      <c r="E34" s="13">
        <v>37095</v>
      </c>
      <c r="F34" s="4">
        <v>86918668</v>
      </c>
      <c r="G34" s="4">
        <v>0</v>
      </c>
      <c r="H34" s="13">
        <v>0</v>
      </c>
      <c r="I34" s="4">
        <f t="shared" si="0"/>
        <v>86918668</v>
      </c>
      <c r="J34" s="13">
        <f t="shared" si="1"/>
        <v>86918668</v>
      </c>
    </row>
    <row r="35" spans="2:10">
      <c r="B35" s="25" t="s">
        <v>26</v>
      </c>
      <c r="C35" s="16">
        <v>98838855</v>
      </c>
      <c r="D35" s="16">
        <v>0</v>
      </c>
      <c r="E35" s="15">
        <v>66198</v>
      </c>
      <c r="F35" s="16">
        <v>83402206</v>
      </c>
      <c r="G35" s="16">
        <v>15370451</v>
      </c>
      <c r="H35" s="15">
        <v>0</v>
      </c>
      <c r="I35" s="16">
        <f t="shared" si="0"/>
        <v>98772657</v>
      </c>
      <c r="J35" s="15">
        <f t="shared" si="1"/>
        <v>98772657</v>
      </c>
    </row>
    <row r="36" spans="2:10">
      <c r="B36" s="25" t="s">
        <v>25</v>
      </c>
      <c r="C36" s="4">
        <v>22121151</v>
      </c>
      <c r="D36" s="4">
        <v>16290556</v>
      </c>
      <c r="E36" s="13">
        <v>454</v>
      </c>
      <c r="F36" s="4">
        <v>38411253</v>
      </c>
      <c r="G36" s="4">
        <v>0</v>
      </c>
      <c r="H36" s="13">
        <v>0</v>
      </c>
      <c r="I36" s="4">
        <f t="shared" si="0"/>
        <v>38411253</v>
      </c>
      <c r="J36" s="13">
        <f t="shared" si="1"/>
        <v>38411253</v>
      </c>
    </row>
    <row r="37" spans="2:10">
      <c r="B37" s="25" t="s">
        <v>24</v>
      </c>
      <c r="C37" s="16">
        <v>212700005</v>
      </c>
      <c r="D37" s="16">
        <v>0</v>
      </c>
      <c r="E37" s="15">
        <v>915249</v>
      </c>
      <c r="F37" s="16">
        <v>145961485</v>
      </c>
      <c r="G37" s="16">
        <v>65823268.999999993</v>
      </c>
      <c r="H37" s="15">
        <v>0</v>
      </c>
      <c r="I37" s="16">
        <f t="shared" si="0"/>
        <v>211784756</v>
      </c>
      <c r="J37" s="15">
        <f t="shared" si="1"/>
        <v>211784754</v>
      </c>
    </row>
    <row r="38" spans="2:10">
      <c r="B38" s="25" t="s">
        <v>23</v>
      </c>
      <c r="C38" s="4">
        <v>27240644</v>
      </c>
      <c r="D38" s="4">
        <v>0</v>
      </c>
      <c r="E38" s="13">
        <v>155</v>
      </c>
      <c r="F38" s="4">
        <v>18252089</v>
      </c>
      <c r="G38" s="4">
        <v>8988400</v>
      </c>
      <c r="H38" s="13">
        <v>0</v>
      </c>
      <c r="I38" s="4">
        <f t="shared" si="0"/>
        <v>27240489</v>
      </c>
      <c r="J38" s="13">
        <f t="shared" si="1"/>
        <v>27240489</v>
      </c>
    </row>
    <row r="39" spans="2:10" ht="15.75" thickBot="1">
      <c r="B39" s="25" t="s">
        <v>22</v>
      </c>
      <c r="C39" s="16">
        <v>40167201</v>
      </c>
      <c r="D39" s="16">
        <v>0</v>
      </c>
      <c r="E39" s="15">
        <v>9994</v>
      </c>
      <c r="F39" s="16">
        <v>32467544</v>
      </c>
      <c r="G39" s="16">
        <v>7689670</v>
      </c>
      <c r="H39" s="15">
        <v>7</v>
      </c>
      <c r="I39" s="16">
        <f t="shared" si="0"/>
        <v>40157207</v>
      </c>
      <c r="J39" s="15">
        <f t="shared" si="1"/>
        <v>40157207</v>
      </c>
    </row>
    <row r="40" spans="2:10" ht="15.75" thickBot="1">
      <c r="B40" s="59" t="s">
        <v>300</v>
      </c>
      <c r="C40" s="36">
        <f>SUM(C6:C39)</f>
        <v>4921649053</v>
      </c>
      <c r="D40" s="36">
        <f t="shared" ref="D40:J40" si="2">SUM(D6:D39)</f>
        <v>972220154</v>
      </c>
      <c r="E40" s="37">
        <f t="shared" si="2"/>
        <v>49209101</v>
      </c>
      <c r="F40" s="36">
        <f t="shared" si="2"/>
        <v>5193743308</v>
      </c>
      <c r="G40" s="36">
        <f t="shared" si="2"/>
        <v>650923239</v>
      </c>
      <c r="H40" s="37">
        <f t="shared" si="2"/>
        <v>6442</v>
      </c>
      <c r="I40" s="36">
        <f t="shared" si="2"/>
        <v>5844660106</v>
      </c>
      <c r="J40" s="37">
        <f t="shared" si="2"/>
        <v>5844660105</v>
      </c>
    </row>
    <row r="41" spans="2:10" s="115" customFormat="1" ht="15.75" thickBot="1">
      <c r="B41" s="59" t="s">
        <v>61</v>
      </c>
      <c r="C41" s="191">
        <f>C30+C19</f>
        <v>678597784</v>
      </c>
      <c r="D41" s="191">
        <f t="shared" ref="D41:I41" si="3">D30+D19</f>
        <v>0</v>
      </c>
      <c r="E41" s="192">
        <f t="shared" si="3"/>
        <v>16800240.000000004</v>
      </c>
      <c r="F41" s="191">
        <f t="shared" si="3"/>
        <v>536901933</v>
      </c>
      <c r="G41" s="191">
        <f t="shared" si="3"/>
        <v>124895754</v>
      </c>
      <c r="H41" s="192">
        <f t="shared" si="3"/>
        <v>143</v>
      </c>
      <c r="I41" s="191">
        <f t="shared" si="3"/>
        <v>661797544</v>
      </c>
      <c r="J41" s="192">
        <f>J30+J19</f>
        <v>661797544</v>
      </c>
    </row>
  </sheetData>
  <mergeCells count="3">
    <mergeCell ref="B4:B5"/>
    <mergeCell ref="C2:J2"/>
    <mergeCell ref="C3:J3"/>
  </mergeCells>
  <hyperlinks>
    <hyperlink ref="R1" location="ReadMe!A1" display="go back to ReadMe"/>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workbookViewId="0">
      <selection activeCell="Q33" sqref="Q33"/>
    </sheetView>
  </sheetViews>
  <sheetFormatPr baseColWidth="10" defaultColWidth="9.140625" defaultRowHeight="15"/>
  <cols>
    <col min="1" max="1" width="2.7109375" customWidth="1"/>
    <col min="3" max="4" width="10.85546875" bestFit="1" customWidth="1"/>
    <col min="5" max="5" width="9.5703125" bestFit="1" customWidth="1"/>
    <col min="6" max="6" width="10.85546875" bestFit="1" customWidth="1"/>
    <col min="7" max="7" width="9.5703125" bestFit="1" customWidth="1"/>
    <col min="9" max="10" width="10.85546875" bestFit="1" customWidth="1"/>
  </cols>
  <sheetData>
    <row r="1" spans="1:18" ht="19.5" thickBot="1">
      <c r="A1" s="120" t="s">
        <v>302</v>
      </c>
      <c r="F1" s="118" t="s">
        <v>93</v>
      </c>
      <c r="R1" s="142" t="s">
        <v>370</v>
      </c>
    </row>
    <row r="2" spans="1:18" s="2" customFormat="1" ht="15.75" customHeight="1" thickBot="1">
      <c r="B2" s="30" t="s">
        <v>59</v>
      </c>
      <c r="C2" s="205">
        <v>2050</v>
      </c>
      <c r="D2" s="206"/>
      <c r="E2" s="206"/>
      <c r="F2" s="206"/>
      <c r="G2" s="206"/>
      <c r="H2" s="206"/>
      <c r="I2" s="206"/>
      <c r="J2" s="207"/>
    </row>
    <row r="3" spans="1:18" s="2" customFormat="1" ht="15.75" customHeight="1" thickBot="1">
      <c r="B3" s="58" t="s">
        <v>60</v>
      </c>
      <c r="C3" s="205" t="s">
        <v>5</v>
      </c>
      <c r="D3" s="206"/>
      <c r="E3" s="206"/>
      <c r="F3" s="206"/>
      <c r="G3" s="206"/>
      <c r="H3" s="206"/>
      <c r="I3" s="206"/>
      <c r="J3" s="207"/>
    </row>
    <row r="4" spans="1:18" ht="23.25" thickBot="1">
      <c r="B4" s="212" t="s">
        <v>60</v>
      </c>
      <c r="C4" s="47" t="s">
        <v>188</v>
      </c>
      <c r="D4" s="47" t="s">
        <v>189</v>
      </c>
      <c r="E4" s="48" t="s">
        <v>190</v>
      </c>
      <c r="F4" s="47" t="s">
        <v>0</v>
      </c>
      <c r="G4" s="47" t="s">
        <v>191</v>
      </c>
      <c r="H4" s="48" t="s">
        <v>20</v>
      </c>
      <c r="I4" s="47" t="s">
        <v>192</v>
      </c>
      <c r="J4" s="48" t="s">
        <v>193</v>
      </c>
    </row>
    <row r="5" spans="1:18" ht="15.75" thickBot="1">
      <c r="B5" s="213"/>
      <c r="C5" s="18" t="s">
        <v>21</v>
      </c>
      <c r="D5" s="18" t="s">
        <v>21</v>
      </c>
      <c r="E5" s="17" t="s">
        <v>21</v>
      </c>
      <c r="F5" s="18" t="s">
        <v>21</v>
      </c>
      <c r="G5" s="18" t="s">
        <v>21</v>
      </c>
      <c r="H5" s="17" t="s">
        <v>21</v>
      </c>
      <c r="I5" s="18" t="s">
        <v>21</v>
      </c>
      <c r="J5" s="17" t="s">
        <v>21</v>
      </c>
    </row>
    <row r="6" spans="1:18">
      <c r="B6" s="25" t="s">
        <v>56</v>
      </c>
      <c r="C6" s="4">
        <v>19668823</v>
      </c>
      <c r="D6" s="4">
        <v>0</v>
      </c>
      <c r="E6" s="13">
        <v>300265</v>
      </c>
      <c r="F6" s="4">
        <v>14973718</v>
      </c>
      <c r="G6" s="4">
        <v>4394840</v>
      </c>
      <c r="H6" s="13">
        <v>0</v>
      </c>
      <c r="I6" s="4">
        <f>C6+D6-E6</f>
        <v>19368558</v>
      </c>
      <c r="J6" s="13">
        <f>F6+G6-H6</f>
        <v>19368558</v>
      </c>
    </row>
    <row r="7" spans="1:18">
      <c r="B7" s="25" t="s">
        <v>54</v>
      </c>
      <c r="C7" s="16">
        <v>94539022</v>
      </c>
      <c r="D7" s="16">
        <v>0</v>
      </c>
      <c r="E7" s="15">
        <v>409007</v>
      </c>
      <c r="F7" s="16">
        <v>91416114</v>
      </c>
      <c r="G7" s="16">
        <v>2717115</v>
      </c>
      <c r="H7" s="15">
        <v>3214</v>
      </c>
      <c r="I7" s="16">
        <f t="shared" ref="I7:I39" si="0">C7+D7-E7</f>
        <v>94130015</v>
      </c>
      <c r="J7" s="15">
        <f t="shared" ref="J7:J39" si="1">F7+G7-H7</f>
        <v>94130015</v>
      </c>
    </row>
    <row r="8" spans="1:18">
      <c r="B8" s="25" t="s">
        <v>53</v>
      </c>
      <c r="C8" s="4">
        <v>28945412</v>
      </c>
      <c r="D8" s="4">
        <v>0</v>
      </c>
      <c r="E8" s="13">
        <v>256949</v>
      </c>
      <c r="F8" s="4">
        <v>12748555</v>
      </c>
      <c r="G8" s="4">
        <v>15939908</v>
      </c>
      <c r="H8" s="13">
        <v>0</v>
      </c>
      <c r="I8" s="4">
        <f t="shared" si="0"/>
        <v>28688463</v>
      </c>
      <c r="J8" s="13">
        <f t="shared" si="1"/>
        <v>28688463</v>
      </c>
    </row>
    <row r="9" spans="1:18">
      <c r="B9" s="25" t="s">
        <v>52</v>
      </c>
      <c r="C9" s="16">
        <v>71681155</v>
      </c>
      <c r="D9" s="16">
        <v>51378684</v>
      </c>
      <c r="E9" s="15">
        <v>1871719.0000000002</v>
      </c>
      <c r="F9" s="16">
        <v>121192590</v>
      </c>
      <c r="G9" s="16">
        <v>0</v>
      </c>
      <c r="H9" s="15">
        <v>4470</v>
      </c>
      <c r="I9" s="16">
        <f t="shared" si="0"/>
        <v>121188120</v>
      </c>
      <c r="J9" s="15">
        <f t="shared" si="1"/>
        <v>121188120</v>
      </c>
    </row>
    <row r="10" spans="1:18">
      <c r="B10" s="25" t="s">
        <v>51</v>
      </c>
      <c r="C10" s="4">
        <v>37333366</v>
      </c>
      <c r="D10" s="4">
        <v>0</v>
      </c>
      <c r="E10" s="13">
        <v>828378</v>
      </c>
      <c r="F10" s="4">
        <v>32005264</v>
      </c>
      <c r="G10" s="4">
        <v>4499724</v>
      </c>
      <c r="H10" s="13">
        <v>0</v>
      </c>
      <c r="I10" s="4">
        <f t="shared" si="0"/>
        <v>36504988</v>
      </c>
      <c r="J10" s="13">
        <f t="shared" si="1"/>
        <v>36504988</v>
      </c>
    </row>
    <row r="11" spans="1:18">
      <c r="B11" s="25" t="s">
        <v>50</v>
      </c>
      <c r="C11" s="16">
        <v>63054256</v>
      </c>
      <c r="D11" s="16">
        <v>17823115</v>
      </c>
      <c r="E11" s="15">
        <v>266245</v>
      </c>
      <c r="F11" s="16">
        <v>80616731</v>
      </c>
      <c r="G11" s="16">
        <v>0</v>
      </c>
      <c r="H11" s="15">
        <v>5605</v>
      </c>
      <c r="I11" s="16">
        <f t="shared" si="0"/>
        <v>80611126</v>
      </c>
      <c r="J11" s="15">
        <f t="shared" si="1"/>
        <v>80611126</v>
      </c>
    </row>
    <row r="12" spans="1:18">
      <c r="B12" s="25" t="s">
        <v>49</v>
      </c>
      <c r="C12" s="4">
        <v>52376703</v>
      </c>
      <c r="D12" s="4">
        <v>19847236</v>
      </c>
      <c r="E12" s="13">
        <v>415239</v>
      </c>
      <c r="F12" s="4">
        <v>71814214</v>
      </c>
      <c r="G12" s="4">
        <v>0</v>
      </c>
      <c r="H12" s="13">
        <v>5514</v>
      </c>
      <c r="I12" s="4">
        <f t="shared" si="0"/>
        <v>71808700</v>
      </c>
      <c r="J12" s="13">
        <f t="shared" si="1"/>
        <v>71808700</v>
      </c>
    </row>
    <row r="13" spans="1:18">
      <c r="B13" s="25" t="s">
        <v>48</v>
      </c>
      <c r="C13" s="16">
        <v>503320203</v>
      </c>
      <c r="D13" s="16">
        <v>178546425</v>
      </c>
      <c r="E13" s="15">
        <v>15723227.999999998</v>
      </c>
      <c r="F13" s="16">
        <v>666150992</v>
      </c>
      <c r="G13" s="16">
        <v>0</v>
      </c>
      <c r="H13" s="15">
        <v>7592</v>
      </c>
      <c r="I13" s="16">
        <f t="shared" si="0"/>
        <v>666143400</v>
      </c>
      <c r="J13" s="15">
        <f t="shared" si="1"/>
        <v>666143400</v>
      </c>
    </row>
    <row r="14" spans="1:18">
      <c r="B14" s="25" t="s">
        <v>47</v>
      </c>
      <c r="C14" s="4">
        <v>169915843</v>
      </c>
      <c r="D14" s="4">
        <v>0</v>
      </c>
      <c r="E14" s="13">
        <v>38339467</v>
      </c>
      <c r="F14" s="4">
        <v>42532611</v>
      </c>
      <c r="G14" s="4">
        <v>89043849.000000015</v>
      </c>
      <c r="H14" s="13">
        <v>85</v>
      </c>
      <c r="I14" s="4">
        <f t="shared" si="0"/>
        <v>131576376</v>
      </c>
      <c r="J14" s="13">
        <f t="shared" si="1"/>
        <v>131576375.00000001</v>
      </c>
    </row>
    <row r="15" spans="1:18">
      <c r="B15" s="25" t="s">
        <v>46</v>
      </c>
      <c r="C15" s="16">
        <v>20588675</v>
      </c>
      <c r="D15" s="16">
        <v>0</v>
      </c>
      <c r="E15" s="15">
        <v>4387505</v>
      </c>
      <c r="F15" s="16">
        <v>12667023</v>
      </c>
      <c r="G15" s="16">
        <v>3534147</v>
      </c>
      <c r="H15" s="15">
        <v>0</v>
      </c>
      <c r="I15" s="16">
        <f t="shared" si="0"/>
        <v>16201170</v>
      </c>
      <c r="J15" s="15">
        <f t="shared" si="1"/>
        <v>16201170</v>
      </c>
    </row>
    <row r="16" spans="1:18">
      <c r="B16" s="25" t="s">
        <v>45</v>
      </c>
      <c r="C16" s="4">
        <v>449994986</v>
      </c>
      <c r="D16" s="4">
        <v>67781042</v>
      </c>
      <c r="E16" s="13">
        <v>18568867</v>
      </c>
      <c r="F16" s="4">
        <v>499233249</v>
      </c>
      <c r="G16" s="4">
        <v>0</v>
      </c>
      <c r="H16" s="13">
        <v>26088</v>
      </c>
      <c r="I16" s="4">
        <f t="shared" si="0"/>
        <v>499207161</v>
      </c>
      <c r="J16" s="13">
        <f t="shared" si="1"/>
        <v>499207161</v>
      </c>
    </row>
    <row r="17" spans="2:10">
      <c r="B17" s="25" t="s">
        <v>44</v>
      </c>
      <c r="C17" s="16">
        <v>99876251</v>
      </c>
      <c r="D17" s="16">
        <v>0</v>
      </c>
      <c r="E17" s="15">
        <v>8587469</v>
      </c>
      <c r="F17" s="16">
        <v>82312201</v>
      </c>
      <c r="G17" s="16">
        <v>8976615</v>
      </c>
      <c r="H17" s="15">
        <v>34</v>
      </c>
      <c r="I17" s="16">
        <f t="shared" si="0"/>
        <v>91288782</v>
      </c>
      <c r="J17" s="15">
        <f t="shared" si="1"/>
        <v>91288782</v>
      </c>
    </row>
    <row r="18" spans="2:10">
      <c r="B18" s="25" t="s">
        <v>42</v>
      </c>
      <c r="C18" s="4">
        <v>589437131</v>
      </c>
      <c r="D18" s="4">
        <v>85911171</v>
      </c>
      <c r="E18" s="13">
        <v>19396248</v>
      </c>
      <c r="F18" s="4">
        <v>656132263</v>
      </c>
      <c r="G18" s="4">
        <v>0</v>
      </c>
      <c r="H18" s="13">
        <v>180209</v>
      </c>
      <c r="I18" s="4">
        <f t="shared" si="0"/>
        <v>655952054</v>
      </c>
      <c r="J18" s="13">
        <f t="shared" si="1"/>
        <v>655952054</v>
      </c>
    </row>
    <row r="19" spans="2:10">
      <c r="B19" s="25" t="s">
        <v>43</v>
      </c>
      <c r="C19" s="16">
        <v>561984578</v>
      </c>
      <c r="D19" s="16">
        <v>0</v>
      </c>
      <c r="E19" s="15">
        <v>63416776</v>
      </c>
      <c r="F19" s="16">
        <v>425792746</v>
      </c>
      <c r="G19" s="16">
        <v>72924239</v>
      </c>
      <c r="H19" s="15">
        <v>149186</v>
      </c>
      <c r="I19" s="16">
        <f t="shared" si="0"/>
        <v>498567802</v>
      </c>
      <c r="J19" s="15">
        <f t="shared" si="1"/>
        <v>498567799</v>
      </c>
    </row>
    <row r="20" spans="2:10">
      <c r="B20" s="25" t="s">
        <v>41</v>
      </c>
      <c r="C20" s="4">
        <v>115830377</v>
      </c>
      <c r="D20" s="4">
        <v>0</v>
      </c>
      <c r="E20" s="13">
        <v>10284094</v>
      </c>
      <c r="F20" s="4">
        <v>68226404</v>
      </c>
      <c r="G20" s="4">
        <v>37319879</v>
      </c>
      <c r="H20" s="13">
        <v>0</v>
      </c>
      <c r="I20" s="4">
        <f t="shared" si="0"/>
        <v>105546283</v>
      </c>
      <c r="J20" s="13">
        <f t="shared" si="1"/>
        <v>105546283</v>
      </c>
    </row>
    <row r="21" spans="2:10">
      <c r="B21" s="25" t="s">
        <v>40</v>
      </c>
      <c r="C21" s="16">
        <v>24638078</v>
      </c>
      <c r="D21" s="16">
        <v>0</v>
      </c>
      <c r="E21" s="15">
        <v>190100</v>
      </c>
      <c r="F21" s="16">
        <v>24130410</v>
      </c>
      <c r="G21" s="16">
        <v>317568</v>
      </c>
      <c r="H21" s="15">
        <v>0</v>
      </c>
      <c r="I21" s="16">
        <f t="shared" si="0"/>
        <v>24447978</v>
      </c>
      <c r="J21" s="15">
        <f t="shared" si="1"/>
        <v>24447978</v>
      </c>
    </row>
    <row r="22" spans="2:10">
      <c r="B22" s="25" t="s">
        <v>39</v>
      </c>
      <c r="C22" s="4">
        <v>52849753</v>
      </c>
      <c r="D22" s="4">
        <v>7477698</v>
      </c>
      <c r="E22" s="13">
        <v>919306</v>
      </c>
      <c r="F22" s="4">
        <v>59408239</v>
      </c>
      <c r="G22" s="4">
        <v>0</v>
      </c>
      <c r="H22" s="13">
        <v>94</v>
      </c>
      <c r="I22" s="4">
        <f t="shared" si="0"/>
        <v>59408145</v>
      </c>
      <c r="J22" s="13">
        <f t="shared" si="1"/>
        <v>59408145</v>
      </c>
    </row>
    <row r="23" spans="2:10">
      <c r="B23" s="25" t="s">
        <v>38</v>
      </c>
      <c r="C23" s="16">
        <v>46223631</v>
      </c>
      <c r="D23" s="16">
        <v>4267862</v>
      </c>
      <c r="E23" s="15">
        <v>7239641</v>
      </c>
      <c r="F23" s="16">
        <v>43314428</v>
      </c>
      <c r="G23" s="16">
        <v>0</v>
      </c>
      <c r="H23" s="15">
        <v>62576</v>
      </c>
      <c r="I23" s="16">
        <f t="shared" si="0"/>
        <v>43251852</v>
      </c>
      <c r="J23" s="15">
        <f t="shared" si="1"/>
        <v>43251852</v>
      </c>
    </row>
    <row r="24" spans="2:10">
      <c r="B24" s="25" t="s">
        <v>37</v>
      </c>
      <c r="C24" s="4">
        <v>336861279</v>
      </c>
      <c r="D24" s="4">
        <v>111047195</v>
      </c>
      <c r="E24" s="13">
        <v>16747804</v>
      </c>
      <c r="F24" s="4">
        <v>431162580</v>
      </c>
      <c r="G24" s="4">
        <v>0</v>
      </c>
      <c r="H24" s="13">
        <v>1910</v>
      </c>
      <c r="I24" s="4">
        <f t="shared" si="0"/>
        <v>431160670</v>
      </c>
      <c r="J24" s="13">
        <f t="shared" si="1"/>
        <v>431160670</v>
      </c>
    </row>
    <row r="25" spans="2:10">
      <c r="B25" s="25" t="s">
        <v>36</v>
      </c>
      <c r="C25" s="16">
        <v>41199379</v>
      </c>
      <c r="D25" s="16">
        <v>0</v>
      </c>
      <c r="E25" s="15">
        <v>3864349</v>
      </c>
      <c r="F25" s="16">
        <v>28993084</v>
      </c>
      <c r="G25" s="16">
        <v>8341946</v>
      </c>
      <c r="H25" s="15">
        <v>0</v>
      </c>
      <c r="I25" s="16">
        <f t="shared" si="0"/>
        <v>37335030</v>
      </c>
      <c r="J25" s="15">
        <f t="shared" si="1"/>
        <v>37335030</v>
      </c>
    </row>
    <row r="26" spans="2:10">
      <c r="B26" s="25" t="s">
        <v>35</v>
      </c>
      <c r="C26" s="4">
        <v>3282889</v>
      </c>
      <c r="D26" s="4">
        <v>4396815</v>
      </c>
      <c r="E26" s="13">
        <v>47141</v>
      </c>
      <c r="F26" s="4">
        <v>7633419</v>
      </c>
      <c r="G26" s="4">
        <v>0</v>
      </c>
      <c r="H26" s="13">
        <v>856</v>
      </c>
      <c r="I26" s="4">
        <f t="shared" si="0"/>
        <v>7632563</v>
      </c>
      <c r="J26" s="13">
        <f t="shared" si="1"/>
        <v>7632563</v>
      </c>
    </row>
    <row r="27" spans="2:10">
      <c r="B27" s="25" t="s">
        <v>34</v>
      </c>
      <c r="C27" s="16">
        <v>37153499</v>
      </c>
      <c r="D27" s="16">
        <v>0</v>
      </c>
      <c r="E27" s="15">
        <v>7374655</v>
      </c>
      <c r="F27" s="16">
        <v>20918057</v>
      </c>
      <c r="G27" s="16">
        <v>8860808</v>
      </c>
      <c r="H27" s="15">
        <v>21</v>
      </c>
      <c r="I27" s="16">
        <f t="shared" si="0"/>
        <v>29778844</v>
      </c>
      <c r="J27" s="15">
        <f t="shared" si="1"/>
        <v>29778844</v>
      </c>
    </row>
    <row r="28" spans="2:10">
      <c r="B28" s="25" t="s">
        <v>32</v>
      </c>
      <c r="C28" s="4">
        <v>12084942</v>
      </c>
      <c r="D28" s="4">
        <v>0</v>
      </c>
      <c r="E28" s="13">
        <v>72184</v>
      </c>
      <c r="F28" s="4">
        <v>3209164</v>
      </c>
      <c r="G28" s="4">
        <v>8803594</v>
      </c>
      <c r="H28" s="13">
        <v>0</v>
      </c>
      <c r="I28" s="4">
        <f t="shared" si="0"/>
        <v>12012758</v>
      </c>
      <c r="J28" s="13">
        <f t="shared" si="1"/>
        <v>12012758</v>
      </c>
    </row>
    <row r="29" spans="2:10">
      <c r="B29" s="25" t="s">
        <v>31</v>
      </c>
      <c r="C29" s="16">
        <v>7562936</v>
      </c>
      <c r="D29" s="16">
        <v>1046621</v>
      </c>
      <c r="E29" s="15">
        <v>201397</v>
      </c>
      <c r="F29" s="16">
        <v>8408160</v>
      </c>
      <c r="G29" s="16">
        <v>0</v>
      </c>
      <c r="H29" s="15">
        <v>0</v>
      </c>
      <c r="I29" s="16">
        <f t="shared" si="0"/>
        <v>8408160</v>
      </c>
      <c r="J29" s="15">
        <f t="shared" si="1"/>
        <v>8408160</v>
      </c>
    </row>
    <row r="30" spans="2:10">
      <c r="B30" s="25" t="s">
        <v>33</v>
      </c>
      <c r="C30" s="4">
        <v>21917507</v>
      </c>
      <c r="D30" s="4">
        <v>0</v>
      </c>
      <c r="E30" s="13">
        <v>4531131</v>
      </c>
      <c r="F30" s="4">
        <v>13129667</v>
      </c>
      <c r="G30" s="4">
        <v>4278847</v>
      </c>
      <c r="H30" s="13">
        <v>22138</v>
      </c>
      <c r="I30" s="4">
        <f t="shared" si="0"/>
        <v>17386376</v>
      </c>
      <c r="J30" s="13">
        <f t="shared" si="1"/>
        <v>17386376</v>
      </c>
    </row>
    <row r="31" spans="2:10">
      <c r="B31" s="25" t="s">
        <v>29</v>
      </c>
      <c r="C31" s="16">
        <v>137840867</v>
      </c>
      <c r="D31" s="16">
        <v>34334892.999999993</v>
      </c>
      <c r="E31" s="15">
        <v>11938028.000000002</v>
      </c>
      <c r="F31" s="16">
        <v>160238325</v>
      </c>
      <c r="G31" s="16">
        <v>0</v>
      </c>
      <c r="H31" s="15">
        <v>592</v>
      </c>
      <c r="I31" s="16">
        <f t="shared" si="0"/>
        <v>160237732</v>
      </c>
      <c r="J31" s="15">
        <f t="shared" si="1"/>
        <v>160237733</v>
      </c>
    </row>
    <row r="32" spans="2:10">
      <c r="B32" s="25" t="s">
        <v>28</v>
      </c>
      <c r="C32" s="4">
        <v>267079332</v>
      </c>
      <c r="D32" s="4">
        <v>0</v>
      </c>
      <c r="E32" s="13">
        <v>12846804</v>
      </c>
      <c r="F32" s="4">
        <v>101685785</v>
      </c>
      <c r="G32" s="4">
        <v>152546742</v>
      </c>
      <c r="H32" s="13">
        <v>0</v>
      </c>
      <c r="I32" s="4">
        <f t="shared" si="0"/>
        <v>254232528</v>
      </c>
      <c r="J32" s="13">
        <f t="shared" si="1"/>
        <v>254232527</v>
      </c>
    </row>
    <row r="33" spans="2:10">
      <c r="B33" s="25" t="s">
        <v>30</v>
      </c>
      <c r="C33" s="16">
        <v>205325628</v>
      </c>
      <c r="D33" s="16">
        <v>0</v>
      </c>
      <c r="E33" s="15">
        <v>9881703</v>
      </c>
      <c r="F33" s="16">
        <v>173434356</v>
      </c>
      <c r="G33" s="16">
        <v>22012550</v>
      </c>
      <c r="H33" s="15">
        <v>2981</v>
      </c>
      <c r="I33" s="16">
        <f t="shared" si="0"/>
        <v>195443925</v>
      </c>
      <c r="J33" s="15">
        <f t="shared" si="1"/>
        <v>195443925</v>
      </c>
    </row>
    <row r="34" spans="2:10">
      <c r="B34" s="25" t="s">
        <v>27</v>
      </c>
      <c r="C34" s="4">
        <v>87683444</v>
      </c>
      <c r="D34" s="4">
        <v>0</v>
      </c>
      <c r="E34" s="13">
        <v>2816658</v>
      </c>
      <c r="F34" s="4">
        <v>71350648</v>
      </c>
      <c r="G34" s="4">
        <v>13516323</v>
      </c>
      <c r="H34" s="13">
        <v>185</v>
      </c>
      <c r="I34" s="4">
        <f t="shared" si="0"/>
        <v>84866786</v>
      </c>
      <c r="J34" s="13">
        <f t="shared" si="1"/>
        <v>84866786</v>
      </c>
    </row>
    <row r="35" spans="2:10">
      <c r="B35" s="25" t="s">
        <v>26</v>
      </c>
      <c r="C35" s="16">
        <v>79808254</v>
      </c>
      <c r="D35" s="16">
        <v>0</v>
      </c>
      <c r="E35" s="15">
        <v>1157479</v>
      </c>
      <c r="F35" s="16">
        <v>68295693</v>
      </c>
      <c r="G35" s="16">
        <v>10355082</v>
      </c>
      <c r="H35" s="15">
        <v>0</v>
      </c>
      <c r="I35" s="16">
        <f t="shared" si="0"/>
        <v>78650775</v>
      </c>
      <c r="J35" s="15">
        <f t="shared" si="1"/>
        <v>78650775</v>
      </c>
    </row>
    <row r="36" spans="2:10">
      <c r="B36" s="25" t="s">
        <v>25</v>
      </c>
      <c r="C36" s="4">
        <v>27794675</v>
      </c>
      <c r="D36" s="4">
        <v>4530659</v>
      </c>
      <c r="E36" s="13">
        <v>614216</v>
      </c>
      <c r="F36" s="4">
        <v>31711118</v>
      </c>
      <c r="G36" s="4">
        <v>0</v>
      </c>
      <c r="H36" s="13">
        <v>0</v>
      </c>
      <c r="I36" s="4">
        <f t="shared" si="0"/>
        <v>31711118</v>
      </c>
      <c r="J36" s="13">
        <f t="shared" si="1"/>
        <v>31711118</v>
      </c>
    </row>
    <row r="37" spans="2:10">
      <c r="B37" s="25" t="s">
        <v>24</v>
      </c>
      <c r="C37" s="16">
        <v>175833526</v>
      </c>
      <c r="D37" s="16">
        <v>0</v>
      </c>
      <c r="E37" s="15">
        <v>8512611.9999999981</v>
      </c>
      <c r="F37" s="16">
        <v>131122785</v>
      </c>
      <c r="G37" s="16">
        <v>36198305</v>
      </c>
      <c r="H37" s="15">
        <v>175</v>
      </c>
      <c r="I37" s="16">
        <f t="shared" si="0"/>
        <v>167320914</v>
      </c>
      <c r="J37" s="15">
        <f t="shared" si="1"/>
        <v>167320915</v>
      </c>
    </row>
    <row r="38" spans="2:10">
      <c r="B38" s="25" t="s">
        <v>23</v>
      </c>
      <c r="C38" s="4">
        <v>14755341</v>
      </c>
      <c r="D38" s="4">
        <v>332172</v>
      </c>
      <c r="E38" s="13">
        <v>147155</v>
      </c>
      <c r="F38" s="4">
        <v>14940635</v>
      </c>
      <c r="G38" s="4">
        <v>0</v>
      </c>
      <c r="H38" s="13">
        <v>277</v>
      </c>
      <c r="I38" s="4">
        <f t="shared" si="0"/>
        <v>14940358</v>
      </c>
      <c r="J38" s="13">
        <f t="shared" si="1"/>
        <v>14940358</v>
      </c>
    </row>
    <row r="39" spans="2:10" ht="15.75" thickBot="1">
      <c r="B39" s="25" t="s">
        <v>22</v>
      </c>
      <c r="C39" s="16">
        <v>29288624</v>
      </c>
      <c r="D39" s="16">
        <v>0</v>
      </c>
      <c r="E39" s="15">
        <v>622431</v>
      </c>
      <c r="F39" s="16">
        <v>26685319</v>
      </c>
      <c r="G39" s="16">
        <v>1980887</v>
      </c>
      <c r="H39" s="15">
        <v>13</v>
      </c>
      <c r="I39" s="16">
        <f t="shared" si="0"/>
        <v>28666193</v>
      </c>
      <c r="J39" s="15">
        <f t="shared" si="1"/>
        <v>28666193</v>
      </c>
    </row>
    <row r="40" spans="2:10" ht="15.75" thickBot="1">
      <c r="B40" s="59" t="s">
        <v>300</v>
      </c>
      <c r="C40" s="36">
        <f>SUM(C6:C39)</f>
        <v>4487730365</v>
      </c>
      <c r="D40" s="36">
        <f t="shared" ref="D40:J40" si="2">SUM(D6:D39)</f>
        <v>588721588</v>
      </c>
      <c r="E40" s="37">
        <f t="shared" si="2"/>
        <v>272776250</v>
      </c>
      <c r="F40" s="36">
        <f t="shared" si="2"/>
        <v>4297586547</v>
      </c>
      <c r="G40" s="36">
        <f t="shared" si="2"/>
        <v>506562968</v>
      </c>
      <c r="H40" s="37">
        <f t="shared" si="2"/>
        <v>473815</v>
      </c>
      <c r="I40" s="36">
        <f t="shared" si="2"/>
        <v>4803675703</v>
      </c>
      <c r="J40" s="37">
        <f t="shared" si="2"/>
        <v>4803675700</v>
      </c>
    </row>
    <row r="41" spans="2:10" s="115" customFormat="1" ht="15.75" thickBot="1">
      <c r="B41" s="59" t="s">
        <v>61</v>
      </c>
      <c r="C41" s="191">
        <f>C30+C19</f>
        <v>583902085</v>
      </c>
      <c r="D41" s="191">
        <f t="shared" ref="D41:I41" si="3">D30+D19</f>
        <v>0</v>
      </c>
      <c r="E41" s="192">
        <f t="shared" si="3"/>
        <v>67947907</v>
      </c>
      <c r="F41" s="191">
        <f t="shared" si="3"/>
        <v>438922413</v>
      </c>
      <c r="G41" s="191">
        <f t="shared" si="3"/>
        <v>77203086</v>
      </c>
      <c r="H41" s="192">
        <f t="shared" si="3"/>
        <v>171324</v>
      </c>
      <c r="I41" s="191">
        <f t="shared" si="3"/>
        <v>515954178</v>
      </c>
      <c r="J41" s="192">
        <f>J30+J19</f>
        <v>515954175</v>
      </c>
    </row>
  </sheetData>
  <mergeCells count="3">
    <mergeCell ref="C2:J2"/>
    <mergeCell ref="C3:J3"/>
    <mergeCell ref="B4:B5"/>
  </mergeCells>
  <hyperlinks>
    <hyperlink ref="R1" location="ReadMe!A1" display="go back to ReadMe"/>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workbookViewId="0">
      <selection activeCell="R33" sqref="R33"/>
    </sheetView>
  </sheetViews>
  <sheetFormatPr baseColWidth="10" defaultColWidth="9.140625" defaultRowHeight="15"/>
  <cols>
    <col min="1" max="1" width="2.7109375" customWidth="1"/>
    <col min="3" max="4" width="10.85546875" bestFit="1" customWidth="1"/>
    <col min="5" max="5" width="9.5703125" bestFit="1" customWidth="1"/>
    <col min="6" max="6" width="10.85546875" bestFit="1" customWidth="1"/>
    <col min="7" max="7" width="11.28515625" customWidth="1"/>
    <col min="9" max="10" width="10.85546875" bestFit="1" customWidth="1"/>
  </cols>
  <sheetData>
    <row r="1" spans="1:18" ht="19.5" thickBot="1">
      <c r="A1" s="120" t="s">
        <v>302</v>
      </c>
      <c r="F1" s="118" t="s">
        <v>94</v>
      </c>
      <c r="R1" s="142" t="s">
        <v>370</v>
      </c>
    </row>
    <row r="2" spans="1:18" s="2" customFormat="1" ht="15.75" customHeight="1" thickBot="1">
      <c r="B2" s="30" t="s">
        <v>59</v>
      </c>
      <c r="C2" s="205">
        <v>2050</v>
      </c>
      <c r="D2" s="206"/>
      <c r="E2" s="206"/>
      <c r="F2" s="206"/>
      <c r="G2" s="206"/>
      <c r="H2" s="206"/>
      <c r="I2" s="206"/>
      <c r="J2" s="207"/>
    </row>
    <row r="3" spans="1:18" s="2" customFormat="1" ht="15.75" customHeight="1" thickBot="1">
      <c r="B3" s="58" t="s">
        <v>60</v>
      </c>
      <c r="C3" s="205" t="s">
        <v>7</v>
      </c>
      <c r="D3" s="206"/>
      <c r="E3" s="206"/>
      <c r="F3" s="206"/>
      <c r="G3" s="206"/>
      <c r="H3" s="206"/>
      <c r="I3" s="206"/>
      <c r="J3" s="207"/>
    </row>
    <row r="4" spans="1:18" ht="23.25" thickBot="1">
      <c r="B4" s="212" t="s">
        <v>60</v>
      </c>
      <c r="C4" s="47" t="s">
        <v>188</v>
      </c>
      <c r="D4" s="47" t="s">
        <v>189</v>
      </c>
      <c r="E4" s="48" t="s">
        <v>190</v>
      </c>
      <c r="F4" s="47" t="s">
        <v>0</v>
      </c>
      <c r="G4" s="47" t="s">
        <v>191</v>
      </c>
      <c r="H4" s="48" t="s">
        <v>20</v>
      </c>
      <c r="I4" s="47" t="s">
        <v>192</v>
      </c>
      <c r="J4" s="48" t="s">
        <v>193</v>
      </c>
    </row>
    <row r="5" spans="1:18" ht="15.75" thickBot="1">
      <c r="B5" s="213"/>
      <c r="C5" s="18" t="s">
        <v>21</v>
      </c>
      <c r="D5" s="18" t="s">
        <v>21</v>
      </c>
      <c r="E5" s="17" t="s">
        <v>21</v>
      </c>
      <c r="F5" s="18" t="s">
        <v>21</v>
      </c>
      <c r="G5" s="18" t="s">
        <v>21</v>
      </c>
      <c r="H5" s="17" t="s">
        <v>21</v>
      </c>
      <c r="I5" s="18" t="s">
        <v>21</v>
      </c>
      <c r="J5" s="17" t="s">
        <v>21</v>
      </c>
    </row>
    <row r="6" spans="1:18">
      <c r="B6" s="25" t="s">
        <v>56</v>
      </c>
      <c r="C6" s="4">
        <v>12856281</v>
      </c>
      <c r="D6" s="4">
        <v>2117461</v>
      </c>
      <c r="E6" s="13">
        <v>24</v>
      </c>
      <c r="F6" s="4">
        <v>14973718</v>
      </c>
      <c r="G6" s="4">
        <v>0</v>
      </c>
      <c r="H6" s="13">
        <v>0</v>
      </c>
      <c r="I6" s="4">
        <f>C6+D6-E6</f>
        <v>14973718</v>
      </c>
      <c r="J6" s="13">
        <f>F6+G6-H6</f>
        <v>14973718</v>
      </c>
    </row>
    <row r="7" spans="1:18">
      <c r="B7" s="25" t="s">
        <v>54</v>
      </c>
      <c r="C7" s="16">
        <v>78342154</v>
      </c>
      <c r="D7" s="16">
        <v>7378777</v>
      </c>
      <c r="E7" s="15">
        <v>7578</v>
      </c>
      <c r="F7" s="16">
        <v>85713423</v>
      </c>
      <c r="G7" s="16">
        <v>0</v>
      </c>
      <c r="H7" s="15">
        <v>70</v>
      </c>
      <c r="I7" s="16">
        <f t="shared" ref="I7:I39" si="0">C7+D7-E7</f>
        <v>85713353</v>
      </c>
      <c r="J7" s="15">
        <f t="shared" ref="J7:J39" si="1">F7+G7-H7</f>
        <v>85713353</v>
      </c>
    </row>
    <row r="8" spans="1:18">
      <c r="B8" s="25" t="s">
        <v>53</v>
      </c>
      <c r="C8" s="4">
        <v>14927507</v>
      </c>
      <c r="D8" s="4">
        <v>0</v>
      </c>
      <c r="E8" s="13">
        <v>4</v>
      </c>
      <c r="F8" s="4">
        <v>13014671</v>
      </c>
      <c r="G8" s="4">
        <v>1912832</v>
      </c>
      <c r="H8" s="13">
        <v>0</v>
      </c>
      <c r="I8" s="4">
        <f t="shared" si="0"/>
        <v>14927503</v>
      </c>
      <c r="J8" s="13">
        <f t="shared" si="1"/>
        <v>14927503</v>
      </c>
    </row>
    <row r="9" spans="1:18">
      <c r="B9" s="25" t="s">
        <v>52</v>
      </c>
      <c r="C9" s="16">
        <v>81479847</v>
      </c>
      <c r="D9" s="16">
        <v>39431596</v>
      </c>
      <c r="E9" s="15">
        <v>4746.9999999999991</v>
      </c>
      <c r="F9" s="16">
        <v>120906695</v>
      </c>
      <c r="G9" s="16">
        <v>0</v>
      </c>
      <c r="H9" s="15">
        <v>0</v>
      </c>
      <c r="I9" s="16">
        <f t="shared" si="0"/>
        <v>120906696</v>
      </c>
      <c r="J9" s="15">
        <f t="shared" si="1"/>
        <v>120906695</v>
      </c>
    </row>
    <row r="10" spans="1:18">
      <c r="B10" s="25" t="s">
        <v>51</v>
      </c>
      <c r="C10" s="4">
        <v>36405461</v>
      </c>
      <c r="D10" s="4">
        <v>0</v>
      </c>
      <c r="E10" s="13">
        <v>1089</v>
      </c>
      <c r="F10" s="4">
        <v>33734391</v>
      </c>
      <c r="G10" s="4">
        <v>2669981</v>
      </c>
      <c r="H10" s="13">
        <v>0</v>
      </c>
      <c r="I10" s="4">
        <f t="shared" si="0"/>
        <v>36404372</v>
      </c>
      <c r="J10" s="13">
        <f t="shared" si="1"/>
        <v>36404372</v>
      </c>
    </row>
    <row r="11" spans="1:18">
      <c r="B11" s="25" t="s">
        <v>50</v>
      </c>
      <c r="C11" s="16">
        <v>70578348</v>
      </c>
      <c r="D11" s="16">
        <v>8039545</v>
      </c>
      <c r="E11" s="15">
        <v>0</v>
      </c>
      <c r="F11" s="16">
        <v>78617893</v>
      </c>
      <c r="G11" s="16">
        <v>0</v>
      </c>
      <c r="H11" s="15">
        <v>0</v>
      </c>
      <c r="I11" s="16">
        <f t="shared" si="0"/>
        <v>78617893</v>
      </c>
      <c r="J11" s="15">
        <f t="shared" si="1"/>
        <v>78617893</v>
      </c>
    </row>
    <row r="12" spans="1:18">
      <c r="B12" s="25" t="s">
        <v>49</v>
      </c>
      <c r="C12" s="4">
        <v>82325204</v>
      </c>
      <c r="D12" s="4">
        <v>0</v>
      </c>
      <c r="E12" s="13">
        <v>1266</v>
      </c>
      <c r="F12" s="4">
        <v>70597997</v>
      </c>
      <c r="G12" s="4">
        <v>11726078</v>
      </c>
      <c r="H12" s="13">
        <v>137</v>
      </c>
      <c r="I12" s="4">
        <f t="shared" si="0"/>
        <v>82323938</v>
      </c>
      <c r="J12" s="13">
        <f t="shared" si="1"/>
        <v>82323938</v>
      </c>
    </row>
    <row r="13" spans="1:18">
      <c r="B13" s="25" t="s">
        <v>48</v>
      </c>
      <c r="C13" s="16">
        <v>509591723</v>
      </c>
      <c r="D13" s="16">
        <v>152126908</v>
      </c>
      <c r="E13" s="15">
        <v>1582701</v>
      </c>
      <c r="F13" s="16">
        <v>660137346</v>
      </c>
      <c r="G13" s="16">
        <v>0</v>
      </c>
      <c r="H13" s="15">
        <v>1415</v>
      </c>
      <c r="I13" s="16">
        <f t="shared" si="0"/>
        <v>660135930</v>
      </c>
      <c r="J13" s="15">
        <f t="shared" si="1"/>
        <v>660135931</v>
      </c>
    </row>
    <row r="14" spans="1:18">
      <c r="B14" s="25" t="s">
        <v>47</v>
      </c>
      <c r="C14" s="4">
        <v>121054794</v>
      </c>
      <c r="D14" s="4">
        <v>0</v>
      </c>
      <c r="E14" s="13">
        <v>5663768</v>
      </c>
      <c r="F14" s="4">
        <v>38964848</v>
      </c>
      <c r="G14" s="4">
        <v>76426229.999999985</v>
      </c>
      <c r="H14" s="13">
        <v>52</v>
      </c>
      <c r="I14" s="4">
        <f t="shared" si="0"/>
        <v>115391026</v>
      </c>
      <c r="J14" s="13">
        <f t="shared" si="1"/>
        <v>115391025.99999999</v>
      </c>
    </row>
    <row r="15" spans="1:18">
      <c r="B15" s="25" t="s">
        <v>46</v>
      </c>
      <c r="C15" s="16">
        <v>14646341</v>
      </c>
      <c r="D15" s="16">
        <v>0</v>
      </c>
      <c r="E15" s="15">
        <v>27087</v>
      </c>
      <c r="F15" s="16">
        <v>12508838</v>
      </c>
      <c r="G15" s="16">
        <v>2110416</v>
      </c>
      <c r="H15" s="15">
        <v>0</v>
      </c>
      <c r="I15" s="16">
        <f t="shared" si="0"/>
        <v>14619254</v>
      </c>
      <c r="J15" s="15">
        <f t="shared" si="1"/>
        <v>14619254</v>
      </c>
    </row>
    <row r="16" spans="1:18">
      <c r="B16" s="25" t="s">
        <v>45</v>
      </c>
      <c r="C16" s="4">
        <v>419398495</v>
      </c>
      <c r="D16" s="4">
        <v>110214200</v>
      </c>
      <c r="E16" s="13">
        <v>149856</v>
      </c>
      <c r="F16" s="4">
        <v>529487111</v>
      </c>
      <c r="G16" s="4">
        <v>0</v>
      </c>
      <c r="H16" s="13">
        <v>24272</v>
      </c>
      <c r="I16" s="4">
        <f t="shared" si="0"/>
        <v>529462839</v>
      </c>
      <c r="J16" s="13">
        <f t="shared" si="1"/>
        <v>529462839</v>
      </c>
    </row>
    <row r="17" spans="2:10">
      <c r="B17" s="25" t="s">
        <v>44</v>
      </c>
      <c r="C17" s="16">
        <v>88231538</v>
      </c>
      <c r="D17" s="16">
        <v>0</v>
      </c>
      <c r="E17" s="15">
        <v>6738</v>
      </c>
      <c r="F17" s="16">
        <v>83263283</v>
      </c>
      <c r="G17" s="16">
        <v>4961517</v>
      </c>
      <c r="H17" s="15">
        <v>0</v>
      </c>
      <c r="I17" s="16">
        <f t="shared" si="0"/>
        <v>88224800</v>
      </c>
      <c r="J17" s="15">
        <f t="shared" si="1"/>
        <v>88224800</v>
      </c>
    </row>
    <row r="18" spans="2:10">
      <c r="B18" s="25" t="s">
        <v>42</v>
      </c>
      <c r="C18" s="4">
        <v>674838527</v>
      </c>
      <c r="D18" s="4">
        <v>0</v>
      </c>
      <c r="E18" s="13">
        <v>688151</v>
      </c>
      <c r="F18" s="4">
        <v>657631701</v>
      </c>
      <c r="G18" s="4">
        <v>16532384</v>
      </c>
      <c r="H18" s="13">
        <v>13709</v>
      </c>
      <c r="I18" s="4">
        <f t="shared" si="0"/>
        <v>674150376</v>
      </c>
      <c r="J18" s="13">
        <f t="shared" si="1"/>
        <v>674150376</v>
      </c>
    </row>
    <row r="19" spans="2:10">
      <c r="B19" s="25" t="s">
        <v>43</v>
      </c>
      <c r="C19" s="16">
        <v>564782508</v>
      </c>
      <c r="D19" s="16">
        <v>0</v>
      </c>
      <c r="E19" s="15">
        <v>5164638</v>
      </c>
      <c r="F19" s="16">
        <v>376941396</v>
      </c>
      <c r="G19" s="16">
        <v>182676768</v>
      </c>
      <c r="H19" s="15">
        <v>294</v>
      </c>
      <c r="I19" s="16">
        <f t="shared" si="0"/>
        <v>559617870</v>
      </c>
      <c r="J19" s="15">
        <f t="shared" si="1"/>
        <v>559617870</v>
      </c>
    </row>
    <row r="20" spans="2:10">
      <c r="B20" s="25" t="s">
        <v>41</v>
      </c>
      <c r="C20" s="4">
        <v>73572257</v>
      </c>
      <c r="D20" s="4">
        <v>0</v>
      </c>
      <c r="E20" s="13">
        <v>953353</v>
      </c>
      <c r="F20" s="4">
        <v>67659679</v>
      </c>
      <c r="G20" s="4">
        <v>4959262</v>
      </c>
      <c r="H20" s="13">
        <v>37</v>
      </c>
      <c r="I20" s="4">
        <f t="shared" si="0"/>
        <v>72618904</v>
      </c>
      <c r="J20" s="13">
        <f t="shared" si="1"/>
        <v>72618904</v>
      </c>
    </row>
    <row r="21" spans="2:10">
      <c r="B21" s="25" t="s">
        <v>40</v>
      </c>
      <c r="C21" s="16">
        <v>19592318</v>
      </c>
      <c r="D21" s="16">
        <v>4012140</v>
      </c>
      <c r="E21" s="15">
        <v>0</v>
      </c>
      <c r="F21" s="16">
        <v>23604462</v>
      </c>
      <c r="G21" s="16">
        <v>0</v>
      </c>
      <c r="H21" s="15">
        <v>4</v>
      </c>
      <c r="I21" s="16">
        <f t="shared" si="0"/>
        <v>23604458</v>
      </c>
      <c r="J21" s="15">
        <f t="shared" si="1"/>
        <v>23604458</v>
      </c>
    </row>
    <row r="22" spans="2:10">
      <c r="B22" s="25" t="s">
        <v>39</v>
      </c>
      <c r="C22" s="4">
        <v>54783883</v>
      </c>
      <c r="D22" s="4">
        <v>4651097</v>
      </c>
      <c r="E22" s="13">
        <v>158</v>
      </c>
      <c r="F22" s="4">
        <v>59435198</v>
      </c>
      <c r="G22" s="4">
        <v>0</v>
      </c>
      <c r="H22" s="13">
        <v>376</v>
      </c>
      <c r="I22" s="4">
        <f t="shared" si="0"/>
        <v>59434822</v>
      </c>
      <c r="J22" s="13">
        <f t="shared" si="1"/>
        <v>59434822</v>
      </c>
    </row>
    <row r="23" spans="2:10">
      <c r="B23" s="25" t="s">
        <v>38</v>
      </c>
      <c r="C23" s="16">
        <v>42454461</v>
      </c>
      <c r="D23" s="16">
        <v>993648</v>
      </c>
      <c r="E23" s="15">
        <v>1407877</v>
      </c>
      <c r="F23" s="16">
        <v>42040950</v>
      </c>
      <c r="G23" s="16">
        <v>0</v>
      </c>
      <c r="H23" s="15">
        <v>718</v>
      </c>
      <c r="I23" s="16">
        <f t="shared" si="0"/>
        <v>42040232</v>
      </c>
      <c r="J23" s="15">
        <f t="shared" si="1"/>
        <v>42040232</v>
      </c>
    </row>
    <row r="24" spans="2:10">
      <c r="B24" s="25" t="s">
        <v>37</v>
      </c>
      <c r="C24" s="4">
        <v>363882928</v>
      </c>
      <c r="D24" s="4">
        <v>71758258</v>
      </c>
      <c r="E24" s="13">
        <v>374811</v>
      </c>
      <c r="F24" s="4">
        <v>435266390</v>
      </c>
      <c r="G24" s="4">
        <v>0</v>
      </c>
      <c r="H24" s="13">
        <v>15</v>
      </c>
      <c r="I24" s="4">
        <f t="shared" si="0"/>
        <v>435266375</v>
      </c>
      <c r="J24" s="13">
        <f t="shared" si="1"/>
        <v>435266375</v>
      </c>
    </row>
    <row r="25" spans="2:10">
      <c r="B25" s="25" t="s">
        <v>36</v>
      </c>
      <c r="C25" s="16">
        <v>40941509</v>
      </c>
      <c r="D25" s="16">
        <v>0</v>
      </c>
      <c r="E25" s="15">
        <v>23861</v>
      </c>
      <c r="F25" s="16">
        <v>30353214</v>
      </c>
      <c r="G25" s="16">
        <v>10564434</v>
      </c>
      <c r="H25" s="15">
        <v>0</v>
      </c>
      <c r="I25" s="16">
        <f t="shared" si="0"/>
        <v>40917648</v>
      </c>
      <c r="J25" s="15">
        <f t="shared" si="1"/>
        <v>40917648</v>
      </c>
    </row>
    <row r="26" spans="2:10">
      <c r="B26" s="25" t="s">
        <v>35</v>
      </c>
      <c r="C26" s="4">
        <v>4643848</v>
      </c>
      <c r="D26" s="4">
        <v>3034678</v>
      </c>
      <c r="E26" s="13">
        <v>678</v>
      </c>
      <c r="F26" s="4">
        <v>7677861</v>
      </c>
      <c r="G26" s="4">
        <v>0</v>
      </c>
      <c r="H26" s="13">
        <v>13</v>
      </c>
      <c r="I26" s="4">
        <f t="shared" si="0"/>
        <v>7677848</v>
      </c>
      <c r="J26" s="13">
        <f t="shared" si="1"/>
        <v>7677848</v>
      </c>
    </row>
    <row r="27" spans="2:10">
      <c r="B27" s="25" t="s">
        <v>34</v>
      </c>
      <c r="C27" s="16">
        <v>26634240</v>
      </c>
      <c r="D27" s="16">
        <v>0</v>
      </c>
      <c r="E27" s="15">
        <v>28884</v>
      </c>
      <c r="F27" s="16">
        <v>21707366</v>
      </c>
      <c r="G27" s="16">
        <v>4897990</v>
      </c>
      <c r="H27" s="15">
        <v>0</v>
      </c>
      <c r="I27" s="16">
        <f t="shared" si="0"/>
        <v>26605356</v>
      </c>
      <c r="J27" s="15">
        <f t="shared" si="1"/>
        <v>26605356</v>
      </c>
    </row>
    <row r="28" spans="2:10">
      <c r="B28" s="25" t="s">
        <v>32</v>
      </c>
      <c r="C28" s="4">
        <v>2769878</v>
      </c>
      <c r="D28" s="4">
        <v>599603</v>
      </c>
      <c r="E28" s="13">
        <v>1</v>
      </c>
      <c r="F28" s="4">
        <v>3369480</v>
      </c>
      <c r="G28" s="4">
        <v>0</v>
      </c>
      <c r="H28" s="13">
        <v>0</v>
      </c>
      <c r="I28" s="4">
        <f t="shared" si="0"/>
        <v>3369480</v>
      </c>
      <c r="J28" s="13">
        <f t="shared" si="1"/>
        <v>3369480</v>
      </c>
    </row>
    <row r="29" spans="2:10">
      <c r="B29" s="25" t="s">
        <v>31</v>
      </c>
      <c r="C29" s="16">
        <v>10424419</v>
      </c>
      <c r="D29" s="16">
        <v>0</v>
      </c>
      <c r="E29" s="15">
        <v>1261</v>
      </c>
      <c r="F29" s="16">
        <v>8807634</v>
      </c>
      <c r="G29" s="16">
        <v>1615524</v>
      </c>
      <c r="H29" s="15">
        <v>0</v>
      </c>
      <c r="I29" s="16">
        <f t="shared" si="0"/>
        <v>10423158</v>
      </c>
      <c r="J29" s="15">
        <f t="shared" si="1"/>
        <v>10423158</v>
      </c>
    </row>
    <row r="30" spans="2:10">
      <c r="B30" s="25" t="s">
        <v>33</v>
      </c>
      <c r="C30" s="4">
        <v>19323349</v>
      </c>
      <c r="D30" s="4">
        <v>0</v>
      </c>
      <c r="E30" s="13">
        <v>1781200</v>
      </c>
      <c r="F30" s="4">
        <v>11626851</v>
      </c>
      <c r="G30" s="4">
        <v>5915393</v>
      </c>
      <c r="H30" s="13">
        <v>95</v>
      </c>
      <c r="I30" s="4">
        <f t="shared" si="0"/>
        <v>17542149</v>
      </c>
      <c r="J30" s="13">
        <f t="shared" si="1"/>
        <v>17542149</v>
      </c>
    </row>
    <row r="31" spans="2:10">
      <c r="B31" s="25" t="s">
        <v>29</v>
      </c>
      <c r="C31" s="16">
        <v>145990095</v>
      </c>
      <c r="D31" s="16">
        <v>23931128</v>
      </c>
      <c r="E31" s="15">
        <v>7437.9999999999991</v>
      </c>
      <c r="F31" s="16">
        <v>169913784</v>
      </c>
      <c r="G31" s="16">
        <v>0</v>
      </c>
      <c r="H31" s="15">
        <v>0</v>
      </c>
      <c r="I31" s="16">
        <f t="shared" si="0"/>
        <v>169913785</v>
      </c>
      <c r="J31" s="15">
        <f t="shared" si="1"/>
        <v>169913784</v>
      </c>
    </row>
    <row r="32" spans="2:10">
      <c r="B32" s="25" t="s">
        <v>28</v>
      </c>
      <c r="C32" s="4">
        <v>153486351</v>
      </c>
      <c r="D32" s="4">
        <v>0</v>
      </c>
      <c r="E32" s="13">
        <v>1583745</v>
      </c>
      <c r="F32" s="4">
        <v>111212515</v>
      </c>
      <c r="G32" s="4">
        <v>40690090</v>
      </c>
      <c r="H32" s="13">
        <v>0</v>
      </c>
      <c r="I32" s="4">
        <f t="shared" si="0"/>
        <v>151902606</v>
      </c>
      <c r="J32" s="13">
        <f t="shared" si="1"/>
        <v>151902605</v>
      </c>
    </row>
    <row r="33" spans="2:10">
      <c r="B33" s="25" t="s">
        <v>30</v>
      </c>
      <c r="C33" s="16">
        <v>147618233</v>
      </c>
      <c r="D33" s="16">
        <v>12503115</v>
      </c>
      <c r="E33" s="15">
        <v>18053</v>
      </c>
      <c r="F33" s="16">
        <v>160103752</v>
      </c>
      <c r="G33" s="16">
        <v>0</v>
      </c>
      <c r="H33" s="15">
        <v>457</v>
      </c>
      <c r="I33" s="16">
        <f t="shared" si="0"/>
        <v>160103295</v>
      </c>
      <c r="J33" s="15">
        <f t="shared" si="1"/>
        <v>160103295</v>
      </c>
    </row>
    <row r="34" spans="2:10">
      <c r="B34" s="25" t="s">
        <v>27</v>
      </c>
      <c r="C34" s="4">
        <v>76793642</v>
      </c>
      <c r="D34" s="4">
        <v>0</v>
      </c>
      <c r="E34" s="13">
        <v>2618</v>
      </c>
      <c r="F34" s="4">
        <v>75505226</v>
      </c>
      <c r="G34" s="4">
        <v>1285953</v>
      </c>
      <c r="H34" s="13">
        <v>155</v>
      </c>
      <c r="I34" s="4">
        <f t="shared" si="0"/>
        <v>76791024</v>
      </c>
      <c r="J34" s="13">
        <f t="shared" si="1"/>
        <v>76791024</v>
      </c>
    </row>
    <row r="35" spans="2:10">
      <c r="B35" s="25" t="s">
        <v>26</v>
      </c>
      <c r="C35" s="16">
        <v>79252634</v>
      </c>
      <c r="D35" s="16">
        <v>0</v>
      </c>
      <c r="E35" s="15">
        <v>15796</v>
      </c>
      <c r="F35" s="16">
        <v>63956920</v>
      </c>
      <c r="G35" s="16">
        <v>15279918</v>
      </c>
      <c r="H35" s="15">
        <v>0</v>
      </c>
      <c r="I35" s="16">
        <f t="shared" si="0"/>
        <v>79236838</v>
      </c>
      <c r="J35" s="15">
        <f t="shared" si="1"/>
        <v>79236838</v>
      </c>
    </row>
    <row r="36" spans="2:10">
      <c r="B36" s="25" t="s">
        <v>25</v>
      </c>
      <c r="C36" s="4">
        <v>33267969</v>
      </c>
      <c r="D36" s="4">
        <v>0</v>
      </c>
      <c r="E36" s="13">
        <v>1355</v>
      </c>
      <c r="F36" s="4">
        <v>32476544</v>
      </c>
      <c r="G36" s="4">
        <v>790070</v>
      </c>
      <c r="H36" s="13">
        <v>0</v>
      </c>
      <c r="I36" s="4">
        <f t="shared" si="0"/>
        <v>33266614</v>
      </c>
      <c r="J36" s="13">
        <f t="shared" si="1"/>
        <v>33266614</v>
      </c>
    </row>
    <row r="37" spans="2:10">
      <c r="B37" s="25" t="s">
        <v>24</v>
      </c>
      <c r="C37" s="16">
        <v>157339380</v>
      </c>
      <c r="D37" s="16">
        <v>0</v>
      </c>
      <c r="E37" s="15">
        <v>316891.00000000006</v>
      </c>
      <c r="F37" s="16">
        <v>138817819</v>
      </c>
      <c r="G37" s="16">
        <v>18204669.999999996</v>
      </c>
      <c r="H37" s="15">
        <v>0</v>
      </c>
      <c r="I37" s="16">
        <f t="shared" si="0"/>
        <v>157022489</v>
      </c>
      <c r="J37" s="15">
        <f t="shared" si="1"/>
        <v>157022489</v>
      </c>
    </row>
    <row r="38" spans="2:10">
      <c r="B38" s="25" t="s">
        <v>23</v>
      </c>
      <c r="C38" s="4">
        <v>16312385</v>
      </c>
      <c r="D38" s="4">
        <v>0</v>
      </c>
      <c r="E38" s="13">
        <v>0</v>
      </c>
      <c r="F38" s="4">
        <v>14351920</v>
      </c>
      <c r="G38" s="4">
        <v>1960465</v>
      </c>
      <c r="H38" s="13">
        <v>0</v>
      </c>
      <c r="I38" s="4">
        <f t="shared" si="0"/>
        <v>16312385</v>
      </c>
      <c r="J38" s="13">
        <f t="shared" si="1"/>
        <v>16312385</v>
      </c>
    </row>
    <row r="39" spans="2:10" ht="15.75" thickBot="1">
      <c r="B39" s="25" t="s">
        <v>22</v>
      </c>
      <c r="C39" s="16">
        <v>27991515</v>
      </c>
      <c r="D39" s="16">
        <v>169434</v>
      </c>
      <c r="E39" s="15">
        <v>18</v>
      </c>
      <c r="F39" s="16">
        <v>28160986</v>
      </c>
      <c r="G39" s="16">
        <v>0</v>
      </c>
      <c r="H39" s="15">
        <v>55</v>
      </c>
      <c r="I39" s="16">
        <f t="shared" si="0"/>
        <v>28160931</v>
      </c>
      <c r="J39" s="15">
        <f t="shared" si="1"/>
        <v>28160931</v>
      </c>
    </row>
    <row r="40" spans="2:10" ht="15.75" thickBot="1">
      <c r="B40" s="59" t="s">
        <v>300</v>
      </c>
      <c r="C40" s="36">
        <f>SUM(C6:C39)</f>
        <v>4266534022</v>
      </c>
      <c r="D40" s="36">
        <f t="shared" ref="D40:J40" si="2">SUM(D6:D39)</f>
        <v>440961588</v>
      </c>
      <c r="E40" s="37">
        <f t="shared" si="2"/>
        <v>19815645</v>
      </c>
      <c r="F40" s="36">
        <f t="shared" si="2"/>
        <v>4282541862</v>
      </c>
      <c r="G40" s="36">
        <f t="shared" si="2"/>
        <v>405179975</v>
      </c>
      <c r="H40" s="37">
        <f t="shared" si="2"/>
        <v>41874</v>
      </c>
      <c r="I40" s="36">
        <f t="shared" si="2"/>
        <v>4687679965</v>
      </c>
      <c r="J40" s="37">
        <f t="shared" si="2"/>
        <v>4687679963</v>
      </c>
    </row>
    <row r="41" spans="2:10" s="115" customFormat="1" ht="15.75" thickBot="1">
      <c r="B41" s="59" t="s">
        <v>61</v>
      </c>
      <c r="C41" s="191">
        <f>C30+C19</f>
        <v>584105857</v>
      </c>
      <c r="D41" s="191">
        <f t="shared" ref="D41:I41" si="3">D30+D19</f>
        <v>0</v>
      </c>
      <c r="E41" s="192">
        <f t="shared" si="3"/>
        <v>6945838</v>
      </c>
      <c r="F41" s="191">
        <f t="shared" si="3"/>
        <v>388568247</v>
      </c>
      <c r="G41" s="191">
        <f t="shared" si="3"/>
        <v>188592161</v>
      </c>
      <c r="H41" s="192">
        <f t="shared" si="3"/>
        <v>389</v>
      </c>
      <c r="I41" s="191">
        <f t="shared" si="3"/>
        <v>577160019</v>
      </c>
      <c r="J41" s="192">
        <f>J30+J19</f>
        <v>577160019</v>
      </c>
    </row>
  </sheetData>
  <mergeCells count="3">
    <mergeCell ref="C2:J2"/>
    <mergeCell ref="C3:J3"/>
    <mergeCell ref="B4:B5"/>
  </mergeCells>
  <hyperlinks>
    <hyperlink ref="R1" location="ReadMe!A1" display="go back to ReadM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9"/>
  <sheetViews>
    <sheetView workbookViewId="0">
      <selection activeCell="L37" sqref="L37"/>
    </sheetView>
  </sheetViews>
  <sheetFormatPr baseColWidth="10" defaultColWidth="9.140625" defaultRowHeight="15"/>
  <cols>
    <col min="1" max="1" width="2.7109375" customWidth="1"/>
    <col min="2" max="2" width="9.140625" style="1"/>
  </cols>
  <sheetData>
    <row r="1" spans="1:25" ht="19.5" thickBot="1">
      <c r="A1" s="117" t="s">
        <v>301</v>
      </c>
      <c r="F1" s="118" t="s">
        <v>67</v>
      </c>
      <c r="O1" s="142" t="s">
        <v>370</v>
      </c>
    </row>
    <row r="2" spans="1:25" ht="45.75" thickBot="1">
      <c r="B2" s="31" t="s">
        <v>60</v>
      </c>
      <c r="C2" s="21" t="s">
        <v>62</v>
      </c>
      <c r="D2" s="21" t="s">
        <v>63</v>
      </c>
      <c r="E2" s="21" t="s">
        <v>64</v>
      </c>
      <c r="F2" s="21" t="s">
        <v>65</v>
      </c>
      <c r="G2" s="20" t="s">
        <v>66</v>
      </c>
    </row>
    <row r="3" spans="1:25" ht="15.75" thickBot="1">
      <c r="B3" s="24" t="s">
        <v>57</v>
      </c>
      <c r="C3" s="18" t="s">
        <v>6</v>
      </c>
      <c r="D3" s="18" t="s">
        <v>6</v>
      </c>
      <c r="E3" s="18" t="s">
        <v>6</v>
      </c>
      <c r="F3" s="18" t="s">
        <v>6</v>
      </c>
      <c r="G3" s="17" t="s">
        <v>6</v>
      </c>
    </row>
    <row r="4" spans="1:25">
      <c r="B4" s="29" t="s">
        <v>56</v>
      </c>
      <c r="C4" s="32">
        <v>9109</v>
      </c>
      <c r="D4" s="32">
        <v>11508</v>
      </c>
      <c r="E4" s="32">
        <v>10864</v>
      </c>
      <c r="F4" s="32">
        <v>10753</v>
      </c>
      <c r="G4" s="13">
        <v>11850</v>
      </c>
      <c r="V4">
        <v>3</v>
      </c>
      <c r="W4">
        <v>2030</v>
      </c>
      <c r="X4" t="s">
        <v>159</v>
      </c>
      <c r="Y4">
        <v>4</v>
      </c>
    </row>
    <row r="5" spans="1:25">
      <c r="B5" s="29" t="s">
        <v>54</v>
      </c>
      <c r="C5" s="33">
        <v>72243</v>
      </c>
      <c r="D5" s="33">
        <v>74073</v>
      </c>
      <c r="E5" s="33">
        <v>69851</v>
      </c>
      <c r="F5" s="33">
        <v>70399</v>
      </c>
      <c r="G5" s="15">
        <v>74095</v>
      </c>
    </row>
    <row r="6" spans="1:25">
      <c r="B6" s="29" t="s">
        <v>53</v>
      </c>
      <c r="C6" s="32">
        <v>13965</v>
      </c>
      <c r="D6" s="32">
        <v>15308</v>
      </c>
      <c r="E6" s="32">
        <v>14574</v>
      </c>
      <c r="F6" s="32">
        <v>15146</v>
      </c>
      <c r="G6" s="13">
        <v>15693</v>
      </c>
      <c r="P6" s="66"/>
      <c r="Q6" s="66"/>
      <c r="R6" s="66"/>
      <c r="S6" s="66"/>
      <c r="T6" s="66"/>
    </row>
    <row r="7" spans="1:25">
      <c r="B7" s="29" t="s">
        <v>52</v>
      </c>
      <c r="C7" s="33">
        <v>91885</v>
      </c>
      <c r="D7" s="33">
        <v>93152</v>
      </c>
      <c r="E7" s="33">
        <v>87862</v>
      </c>
      <c r="F7" s="33">
        <v>86184</v>
      </c>
      <c r="G7" s="15">
        <v>93247</v>
      </c>
      <c r="P7" s="66"/>
      <c r="Q7" s="66"/>
      <c r="R7" s="66"/>
      <c r="S7" s="66"/>
      <c r="T7" s="66"/>
    </row>
    <row r="8" spans="1:25">
      <c r="B8" s="29" t="s">
        <v>51</v>
      </c>
      <c r="C8" s="32">
        <v>38661</v>
      </c>
      <c r="D8" s="32">
        <v>40705</v>
      </c>
      <c r="E8" s="32">
        <v>38831</v>
      </c>
      <c r="F8" s="32">
        <v>35254</v>
      </c>
      <c r="G8" s="13">
        <v>40728</v>
      </c>
      <c r="P8" s="66"/>
      <c r="Q8" s="66"/>
      <c r="R8" s="66"/>
      <c r="S8" s="66"/>
      <c r="T8" s="66"/>
    </row>
    <row r="9" spans="1:25">
      <c r="B9" s="29" t="s">
        <v>50</v>
      </c>
      <c r="C9" s="33">
        <v>64852</v>
      </c>
      <c r="D9" s="33">
        <v>69417</v>
      </c>
      <c r="E9" s="33">
        <v>65402</v>
      </c>
      <c r="F9" s="33">
        <v>63084</v>
      </c>
      <c r="G9" s="15">
        <v>69533</v>
      </c>
      <c r="P9" s="66"/>
      <c r="Q9" s="66"/>
      <c r="R9" s="66"/>
      <c r="S9" s="66"/>
      <c r="T9" s="66"/>
    </row>
    <row r="10" spans="1:25">
      <c r="B10" s="29" t="s">
        <v>49</v>
      </c>
      <c r="C10" s="32">
        <v>67490</v>
      </c>
      <c r="D10" s="32">
        <v>73381</v>
      </c>
      <c r="E10" s="32">
        <v>69798</v>
      </c>
      <c r="F10" s="32">
        <v>68389</v>
      </c>
      <c r="G10" s="13">
        <v>73358</v>
      </c>
      <c r="P10" s="66"/>
      <c r="Q10" s="66"/>
      <c r="R10" s="66"/>
      <c r="S10" s="66"/>
      <c r="T10" s="66"/>
    </row>
    <row r="11" spans="1:25">
      <c r="B11" s="29" t="s">
        <v>48</v>
      </c>
      <c r="C11" s="33">
        <v>534566</v>
      </c>
      <c r="D11" s="33">
        <v>546765</v>
      </c>
      <c r="E11" s="33">
        <v>518757</v>
      </c>
      <c r="F11" s="33">
        <v>508708</v>
      </c>
      <c r="G11" s="15">
        <v>547178</v>
      </c>
      <c r="P11" s="66"/>
      <c r="Q11" s="66"/>
      <c r="R11" s="66"/>
      <c r="S11" s="66"/>
      <c r="T11" s="66"/>
    </row>
    <row r="12" spans="1:25">
      <c r="B12" s="29" t="s">
        <v>47</v>
      </c>
      <c r="C12" s="32">
        <v>36546</v>
      </c>
      <c r="D12" s="32">
        <v>38853</v>
      </c>
      <c r="E12" s="32">
        <v>36776</v>
      </c>
      <c r="F12" s="32">
        <v>39810</v>
      </c>
      <c r="G12" s="13">
        <v>41219</v>
      </c>
      <c r="P12" s="66"/>
      <c r="Q12" s="66"/>
      <c r="R12" s="66"/>
      <c r="S12" s="66"/>
      <c r="T12" s="66"/>
    </row>
    <row r="13" spans="1:25">
      <c r="B13" s="29" t="s">
        <v>46</v>
      </c>
      <c r="C13" s="33">
        <v>9327</v>
      </c>
      <c r="D13" s="33">
        <v>10194</v>
      </c>
      <c r="E13" s="33">
        <v>9590</v>
      </c>
      <c r="F13" s="33">
        <v>9506</v>
      </c>
      <c r="G13" s="15">
        <v>10661</v>
      </c>
      <c r="P13" s="66"/>
      <c r="Q13" s="66"/>
      <c r="R13" s="66"/>
      <c r="S13" s="66"/>
      <c r="T13" s="66"/>
    </row>
    <row r="14" spans="1:25">
      <c r="B14" s="29" t="s">
        <v>45</v>
      </c>
      <c r="C14" s="32">
        <v>282378</v>
      </c>
      <c r="D14" s="32">
        <v>315948</v>
      </c>
      <c r="E14" s="32">
        <v>301130</v>
      </c>
      <c r="F14" s="32">
        <v>364239</v>
      </c>
      <c r="G14" s="13">
        <v>381237</v>
      </c>
      <c r="P14" s="66"/>
      <c r="Q14" s="66"/>
      <c r="R14" s="66"/>
      <c r="S14" s="66"/>
      <c r="T14" s="66"/>
    </row>
    <row r="15" spans="1:25">
      <c r="B15" s="29" t="s">
        <v>44</v>
      </c>
      <c r="C15" s="33">
        <v>90187</v>
      </c>
      <c r="D15" s="33">
        <v>91236</v>
      </c>
      <c r="E15" s="33">
        <v>86825</v>
      </c>
      <c r="F15" s="33">
        <v>84751</v>
      </c>
      <c r="G15" s="15">
        <v>91551</v>
      </c>
      <c r="P15" s="66"/>
      <c r="Q15" s="66"/>
      <c r="R15" s="66"/>
      <c r="S15" s="66"/>
      <c r="T15" s="66"/>
    </row>
    <row r="16" spans="1:25">
      <c r="B16" s="29" t="s">
        <v>42</v>
      </c>
      <c r="C16" s="32">
        <v>488309</v>
      </c>
      <c r="D16" s="32">
        <v>445972</v>
      </c>
      <c r="E16" s="32">
        <v>424817</v>
      </c>
      <c r="F16" s="32">
        <v>479198</v>
      </c>
      <c r="G16" s="13">
        <v>496036</v>
      </c>
      <c r="P16" s="66"/>
      <c r="Q16" s="66"/>
      <c r="R16" s="66"/>
      <c r="S16" s="66"/>
      <c r="T16" s="66"/>
    </row>
    <row r="17" spans="2:20">
      <c r="B17" s="29" t="s">
        <v>43</v>
      </c>
      <c r="C17" s="33">
        <v>333802</v>
      </c>
      <c r="D17" s="33">
        <v>329349</v>
      </c>
      <c r="E17" s="33">
        <v>310117</v>
      </c>
      <c r="F17" s="33">
        <v>354408</v>
      </c>
      <c r="G17" s="15">
        <v>368084</v>
      </c>
      <c r="P17" s="66"/>
      <c r="Q17" s="66"/>
      <c r="R17" s="66"/>
      <c r="S17" s="66"/>
      <c r="T17" s="66"/>
    </row>
    <row r="18" spans="2:20">
      <c r="B18" s="29" t="s">
        <v>41</v>
      </c>
      <c r="C18" s="32">
        <v>53836</v>
      </c>
      <c r="D18" s="32">
        <v>60401</v>
      </c>
      <c r="E18" s="32">
        <v>57462</v>
      </c>
      <c r="F18" s="32">
        <v>47724</v>
      </c>
      <c r="G18" s="13">
        <v>60481</v>
      </c>
      <c r="P18" s="66"/>
      <c r="Q18" s="66"/>
      <c r="R18" s="66"/>
      <c r="S18" s="66"/>
      <c r="T18" s="66"/>
    </row>
    <row r="19" spans="2:20">
      <c r="B19" s="29" t="s">
        <v>40</v>
      </c>
      <c r="C19" s="33">
        <v>21139</v>
      </c>
      <c r="D19" s="33">
        <v>21966</v>
      </c>
      <c r="E19" s="33">
        <v>20786</v>
      </c>
      <c r="F19" s="33">
        <v>21605</v>
      </c>
      <c r="G19" s="15">
        <v>22304</v>
      </c>
      <c r="P19" s="66"/>
      <c r="Q19" s="66"/>
      <c r="R19" s="66"/>
      <c r="S19" s="66"/>
      <c r="T19" s="66"/>
    </row>
    <row r="20" spans="2:20">
      <c r="B20" s="29" t="s">
        <v>39</v>
      </c>
      <c r="C20" s="32">
        <v>43480</v>
      </c>
      <c r="D20" s="32">
        <v>48000</v>
      </c>
      <c r="E20" s="32">
        <v>45738</v>
      </c>
      <c r="F20" s="32">
        <v>44785</v>
      </c>
      <c r="G20" s="13">
        <v>48336</v>
      </c>
      <c r="P20" s="66"/>
      <c r="Q20" s="66"/>
      <c r="R20" s="66"/>
      <c r="S20" s="66"/>
      <c r="T20" s="66"/>
    </row>
    <row r="21" spans="2:20">
      <c r="B21" s="29" t="s">
        <v>38</v>
      </c>
      <c r="C21" s="33">
        <v>27444</v>
      </c>
      <c r="D21" s="33">
        <v>28783</v>
      </c>
      <c r="E21" s="33">
        <v>27319</v>
      </c>
      <c r="F21" s="33">
        <v>31462</v>
      </c>
      <c r="G21" s="15">
        <v>32567</v>
      </c>
      <c r="P21" s="66"/>
      <c r="Q21" s="66"/>
      <c r="R21" s="66"/>
      <c r="S21" s="66"/>
      <c r="T21" s="66"/>
    </row>
    <row r="22" spans="2:20">
      <c r="B22" s="29" t="s">
        <v>37</v>
      </c>
      <c r="C22" s="32">
        <v>327286</v>
      </c>
      <c r="D22" s="32">
        <v>354227</v>
      </c>
      <c r="E22" s="32">
        <v>330272</v>
      </c>
      <c r="F22" s="32">
        <v>311285</v>
      </c>
      <c r="G22" s="13">
        <v>354710</v>
      </c>
      <c r="P22" s="66"/>
      <c r="Q22" s="66"/>
      <c r="R22" s="66"/>
      <c r="S22" s="66"/>
      <c r="T22" s="66"/>
    </row>
    <row r="23" spans="2:20">
      <c r="B23" s="29" t="s">
        <v>36</v>
      </c>
      <c r="C23" s="33">
        <v>11576</v>
      </c>
      <c r="D23" s="33">
        <v>12517</v>
      </c>
      <c r="E23" s="33">
        <v>11562</v>
      </c>
      <c r="F23" s="33">
        <v>10259</v>
      </c>
      <c r="G23" s="15">
        <v>12516</v>
      </c>
      <c r="P23" s="66"/>
      <c r="Q23" s="66"/>
      <c r="R23" s="66"/>
      <c r="S23" s="66"/>
      <c r="T23" s="66"/>
    </row>
    <row r="24" spans="2:20">
      <c r="B24" s="29" t="s">
        <v>35</v>
      </c>
      <c r="C24" s="32">
        <v>7144</v>
      </c>
      <c r="D24" s="32">
        <v>7501</v>
      </c>
      <c r="E24" s="32">
        <v>7263</v>
      </c>
      <c r="F24" s="32">
        <v>7661</v>
      </c>
      <c r="G24" s="13">
        <v>7778</v>
      </c>
      <c r="P24" s="66"/>
      <c r="Q24" s="66"/>
      <c r="R24" s="66"/>
      <c r="S24" s="66"/>
      <c r="T24" s="66"/>
    </row>
    <row r="25" spans="2:20">
      <c r="B25" s="29" t="s">
        <v>34</v>
      </c>
      <c r="C25" s="33">
        <v>8387</v>
      </c>
      <c r="D25" s="33">
        <v>8982</v>
      </c>
      <c r="E25" s="33">
        <v>8453</v>
      </c>
      <c r="F25" s="33">
        <v>7006</v>
      </c>
      <c r="G25" s="15">
        <v>9097</v>
      </c>
      <c r="P25" s="66"/>
      <c r="Q25" s="66"/>
      <c r="R25" s="66"/>
      <c r="S25" s="66"/>
      <c r="T25" s="66"/>
    </row>
    <row r="26" spans="2:20">
      <c r="B26" s="29" t="s">
        <v>32</v>
      </c>
      <c r="C26" s="32">
        <v>4194</v>
      </c>
      <c r="D26" s="32">
        <v>4628</v>
      </c>
      <c r="E26" s="32">
        <v>4225</v>
      </c>
      <c r="F26" s="32">
        <v>3142</v>
      </c>
      <c r="G26" s="13">
        <v>4713</v>
      </c>
      <c r="P26" s="66"/>
      <c r="Q26" s="66"/>
      <c r="R26" s="66"/>
      <c r="S26" s="66"/>
      <c r="T26" s="66"/>
    </row>
    <row r="27" spans="2:20">
      <c r="B27" s="29" t="s">
        <v>31</v>
      </c>
      <c r="C27" s="33">
        <v>9226</v>
      </c>
      <c r="D27" s="33">
        <v>11249</v>
      </c>
      <c r="E27" s="33">
        <v>10670</v>
      </c>
      <c r="F27" s="33">
        <v>11095</v>
      </c>
      <c r="G27" s="15">
        <v>11457</v>
      </c>
      <c r="P27" s="66"/>
      <c r="Q27" s="66"/>
      <c r="R27" s="66"/>
      <c r="S27" s="66"/>
      <c r="T27" s="66"/>
    </row>
    <row r="28" spans="2:20">
      <c r="B28" s="29" t="s">
        <v>33</v>
      </c>
      <c r="C28" s="32">
        <v>9420</v>
      </c>
      <c r="D28" s="32">
        <v>9802</v>
      </c>
      <c r="E28" s="32">
        <v>9209</v>
      </c>
      <c r="F28" s="32">
        <v>10391</v>
      </c>
      <c r="G28" s="13">
        <v>10742</v>
      </c>
      <c r="P28" s="66"/>
      <c r="Q28" s="66"/>
      <c r="R28" s="66"/>
      <c r="S28" s="66"/>
      <c r="T28" s="66"/>
    </row>
    <row r="29" spans="2:20">
      <c r="B29" s="29" t="s">
        <v>29</v>
      </c>
      <c r="C29" s="33">
        <v>115785</v>
      </c>
      <c r="D29" s="33">
        <v>122012</v>
      </c>
      <c r="E29" s="33">
        <v>114551</v>
      </c>
      <c r="F29" s="33">
        <v>116399</v>
      </c>
      <c r="G29" s="15">
        <v>122577</v>
      </c>
      <c r="P29" s="66"/>
      <c r="Q29" s="66"/>
      <c r="R29" s="66"/>
      <c r="S29" s="66"/>
      <c r="T29" s="66"/>
    </row>
    <row r="30" spans="2:20">
      <c r="B30" s="29" t="s">
        <v>28</v>
      </c>
      <c r="C30" s="32">
        <v>131506</v>
      </c>
      <c r="D30" s="32">
        <v>131506</v>
      </c>
      <c r="E30" s="32">
        <v>124907</v>
      </c>
      <c r="F30" s="32">
        <v>140384</v>
      </c>
      <c r="G30" s="13">
        <v>145806</v>
      </c>
      <c r="P30" s="66"/>
      <c r="Q30" s="66"/>
      <c r="R30" s="66"/>
      <c r="S30" s="66"/>
      <c r="T30" s="66"/>
    </row>
    <row r="31" spans="2:20">
      <c r="B31" s="29" t="s">
        <v>30</v>
      </c>
      <c r="C31" s="33">
        <v>162352</v>
      </c>
      <c r="D31" s="33">
        <v>173922</v>
      </c>
      <c r="E31" s="33">
        <v>165619</v>
      </c>
      <c r="F31" s="33">
        <v>159945</v>
      </c>
      <c r="G31" s="15">
        <v>174560</v>
      </c>
      <c r="P31" s="66"/>
      <c r="Q31" s="66"/>
      <c r="R31" s="66"/>
      <c r="S31" s="66"/>
      <c r="T31" s="66"/>
    </row>
    <row r="32" spans="2:20">
      <c r="B32" s="29" t="s">
        <v>27</v>
      </c>
      <c r="C32" s="32">
        <v>50476</v>
      </c>
      <c r="D32" s="32">
        <v>56267</v>
      </c>
      <c r="E32" s="32">
        <v>53189</v>
      </c>
      <c r="F32" s="32">
        <v>57303</v>
      </c>
      <c r="G32" s="13">
        <v>59342</v>
      </c>
      <c r="P32" s="66"/>
      <c r="Q32" s="66"/>
      <c r="R32" s="66"/>
      <c r="S32" s="66"/>
      <c r="T32" s="66"/>
    </row>
    <row r="33" spans="2:20">
      <c r="B33" s="29" t="s">
        <v>26</v>
      </c>
      <c r="C33" s="33">
        <v>54678</v>
      </c>
      <c r="D33" s="33">
        <v>60305</v>
      </c>
      <c r="E33" s="33">
        <v>57078</v>
      </c>
      <c r="F33" s="33">
        <v>55938</v>
      </c>
      <c r="G33" s="15">
        <v>60605</v>
      </c>
      <c r="P33" s="66"/>
      <c r="Q33" s="66"/>
      <c r="R33" s="66"/>
      <c r="S33" s="66"/>
      <c r="T33" s="66"/>
    </row>
    <row r="34" spans="2:20">
      <c r="B34" s="29" t="s">
        <v>25</v>
      </c>
      <c r="C34" s="32">
        <v>41660</v>
      </c>
      <c r="D34" s="32">
        <v>45416</v>
      </c>
      <c r="E34" s="32">
        <v>42745</v>
      </c>
      <c r="F34" s="32">
        <v>37708</v>
      </c>
      <c r="G34" s="13">
        <v>45721</v>
      </c>
      <c r="P34" s="66"/>
      <c r="Q34" s="66"/>
      <c r="R34" s="66"/>
      <c r="S34" s="66"/>
      <c r="T34" s="66"/>
    </row>
    <row r="35" spans="2:20">
      <c r="B35" s="29" t="s">
        <v>24</v>
      </c>
      <c r="C35" s="33">
        <v>146318</v>
      </c>
      <c r="D35" s="33">
        <v>146762</v>
      </c>
      <c r="E35" s="33">
        <v>138860</v>
      </c>
      <c r="F35" s="33">
        <v>130838</v>
      </c>
      <c r="G35" s="15">
        <v>147296</v>
      </c>
      <c r="P35" s="66"/>
      <c r="Q35" s="66"/>
      <c r="R35" s="66"/>
      <c r="S35" s="66"/>
      <c r="T35" s="66"/>
    </row>
    <row r="36" spans="2:20">
      <c r="B36" s="29" t="s">
        <v>23</v>
      </c>
      <c r="C36" s="32">
        <v>14055</v>
      </c>
      <c r="D36" s="32">
        <v>15888</v>
      </c>
      <c r="E36" s="32">
        <v>14982</v>
      </c>
      <c r="F36" s="32">
        <v>15094</v>
      </c>
      <c r="G36" s="13">
        <v>16029</v>
      </c>
      <c r="P36" s="66"/>
      <c r="Q36" s="66"/>
      <c r="R36" s="66"/>
      <c r="S36" s="66"/>
      <c r="T36" s="66"/>
    </row>
    <row r="37" spans="2:20" ht="15.75" thickBot="1">
      <c r="B37" s="29" t="s">
        <v>22</v>
      </c>
      <c r="C37" s="33">
        <v>28432</v>
      </c>
      <c r="D37" s="33">
        <v>31576</v>
      </c>
      <c r="E37" s="33">
        <v>30095</v>
      </c>
      <c r="F37" s="33">
        <v>30275</v>
      </c>
      <c r="G37" s="15">
        <v>31723</v>
      </c>
      <c r="P37" s="66"/>
      <c r="Q37" s="66"/>
      <c r="R37" s="66"/>
      <c r="S37" s="66"/>
      <c r="T37" s="66"/>
    </row>
    <row r="38" spans="2:20" ht="15.75" thickBot="1">
      <c r="B38" s="35" t="s">
        <v>300</v>
      </c>
      <c r="C38" s="36">
        <f>SUM(C4:C37)</f>
        <v>3401714</v>
      </c>
      <c r="D38" s="36">
        <f t="shared" ref="D38:G38" si="0">SUM(D4:D37)</f>
        <v>3507571</v>
      </c>
      <c r="E38" s="36">
        <f t="shared" si="0"/>
        <v>3320179</v>
      </c>
      <c r="F38" s="36">
        <f t="shared" si="0"/>
        <v>3440128</v>
      </c>
      <c r="G38" s="37">
        <f t="shared" si="0"/>
        <v>3692830</v>
      </c>
      <c r="P38" s="66"/>
      <c r="Q38" s="66"/>
      <c r="R38" s="66"/>
      <c r="S38" s="66"/>
      <c r="T38" s="66"/>
    </row>
    <row r="39" spans="2:20" s="115" customFormat="1" ht="15.75" thickBot="1">
      <c r="B39" s="35" t="s">
        <v>61</v>
      </c>
      <c r="C39" s="191">
        <f>C28+C17</f>
        <v>343222</v>
      </c>
      <c r="D39" s="191">
        <f t="shared" ref="D39:G39" si="1">D28+D17</f>
        <v>339151</v>
      </c>
      <c r="E39" s="191">
        <f t="shared" si="1"/>
        <v>319326</v>
      </c>
      <c r="F39" s="191">
        <f t="shared" si="1"/>
        <v>364799</v>
      </c>
      <c r="G39" s="192">
        <f t="shared" si="1"/>
        <v>378826</v>
      </c>
    </row>
  </sheetData>
  <hyperlinks>
    <hyperlink ref="O1" location="ReadMe!A1" display="go back to ReadMe"/>
  </hyperlinks>
  <printOptions horizontalCentered="1"/>
  <pageMargins left="0.23622047244094491" right="0.23622047244094491" top="0.74803149606299213" bottom="0.74803149606299213" header="0.31496062992125984" footer="0.31496062992125984"/>
  <pageSetup paperSize="9" orientation="portrait" r:id="rId1"/>
  <headerFooter>
    <oddHeader>&amp;C&amp;A</oddHeader>
    <oddFooter>&amp;C&amp;Z&amp;F</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workbookViewId="0">
      <selection activeCell="N30" sqref="N30"/>
    </sheetView>
  </sheetViews>
  <sheetFormatPr baseColWidth="10" defaultColWidth="9.140625" defaultRowHeight="15"/>
  <cols>
    <col min="1" max="1" width="2.7109375" customWidth="1"/>
    <col min="3" max="4" width="10.85546875" bestFit="1" customWidth="1"/>
    <col min="5" max="5" width="9.5703125" bestFit="1" customWidth="1"/>
    <col min="6" max="6" width="10.85546875" bestFit="1" customWidth="1"/>
    <col min="7" max="7" width="9.5703125" bestFit="1" customWidth="1"/>
    <col min="9" max="10" width="10.85546875" bestFit="1" customWidth="1"/>
  </cols>
  <sheetData>
    <row r="1" spans="1:18" ht="19.5" thickBot="1">
      <c r="A1" s="120" t="s">
        <v>302</v>
      </c>
      <c r="F1" s="118" t="s">
        <v>95</v>
      </c>
      <c r="R1" s="142" t="s">
        <v>370</v>
      </c>
    </row>
    <row r="2" spans="1:18" s="2" customFormat="1" ht="15.75" customHeight="1" thickBot="1">
      <c r="B2" s="30" t="s">
        <v>59</v>
      </c>
      <c r="C2" s="205">
        <v>2050</v>
      </c>
      <c r="D2" s="206"/>
      <c r="E2" s="206"/>
      <c r="F2" s="206"/>
      <c r="G2" s="206"/>
      <c r="H2" s="206"/>
      <c r="I2" s="206"/>
      <c r="J2" s="207"/>
    </row>
    <row r="3" spans="1:18" s="2" customFormat="1" ht="15.75" customHeight="1" thickBot="1">
      <c r="B3" s="58" t="s">
        <v>60</v>
      </c>
      <c r="C3" s="205" t="s">
        <v>8</v>
      </c>
      <c r="D3" s="206"/>
      <c r="E3" s="206"/>
      <c r="F3" s="206"/>
      <c r="G3" s="206"/>
      <c r="H3" s="206"/>
      <c r="I3" s="206"/>
      <c r="J3" s="207"/>
    </row>
    <row r="4" spans="1:18" ht="23.25" thickBot="1">
      <c r="B4" s="212" t="s">
        <v>60</v>
      </c>
      <c r="C4" s="47" t="s">
        <v>188</v>
      </c>
      <c r="D4" s="47" t="s">
        <v>189</v>
      </c>
      <c r="E4" s="48" t="s">
        <v>190</v>
      </c>
      <c r="F4" s="47" t="s">
        <v>0</v>
      </c>
      <c r="G4" s="47" t="s">
        <v>191</v>
      </c>
      <c r="H4" s="48" t="s">
        <v>20</v>
      </c>
      <c r="I4" s="47" t="s">
        <v>192</v>
      </c>
      <c r="J4" s="48" t="s">
        <v>193</v>
      </c>
    </row>
    <row r="5" spans="1:18" ht="15.75" thickBot="1">
      <c r="B5" s="213"/>
      <c r="C5" s="18" t="s">
        <v>21</v>
      </c>
      <c r="D5" s="18" t="s">
        <v>21</v>
      </c>
      <c r="E5" s="17" t="s">
        <v>21</v>
      </c>
      <c r="F5" s="18" t="s">
        <v>21</v>
      </c>
      <c r="G5" s="18" t="s">
        <v>21</v>
      </c>
      <c r="H5" s="17" t="s">
        <v>21</v>
      </c>
      <c r="I5" s="18" t="s">
        <v>21</v>
      </c>
      <c r="J5" s="17" t="s">
        <v>21</v>
      </c>
    </row>
    <row r="6" spans="1:18">
      <c r="B6" s="25" t="s">
        <v>56</v>
      </c>
      <c r="C6" s="4">
        <v>11661223</v>
      </c>
      <c r="D6" s="4">
        <v>3312495</v>
      </c>
      <c r="E6" s="13">
        <v>0</v>
      </c>
      <c r="F6" s="4">
        <v>14973718</v>
      </c>
      <c r="G6" s="4">
        <v>0</v>
      </c>
      <c r="H6" s="13">
        <v>0</v>
      </c>
      <c r="I6" s="4">
        <f>C6+D6-E6</f>
        <v>14973718</v>
      </c>
      <c r="J6" s="13">
        <f>F6+G6-H6</f>
        <v>14973718</v>
      </c>
    </row>
    <row r="7" spans="1:18">
      <c r="B7" s="25" t="s">
        <v>54</v>
      </c>
      <c r="C7" s="16">
        <v>77776551</v>
      </c>
      <c r="D7" s="16">
        <v>11111803</v>
      </c>
      <c r="E7" s="15">
        <v>0</v>
      </c>
      <c r="F7" s="16">
        <v>88888480</v>
      </c>
      <c r="G7" s="16">
        <v>0</v>
      </c>
      <c r="H7" s="15">
        <v>126</v>
      </c>
      <c r="I7" s="16">
        <f t="shared" ref="I7:I39" si="0">C7+D7-E7</f>
        <v>88888354</v>
      </c>
      <c r="J7" s="15">
        <f t="shared" ref="J7:J39" si="1">F7+G7-H7</f>
        <v>88888354</v>
      </c>
    </row>
    <row r="8" spans="1:18">
      <c r="B8" s="25" t="s">
        <v>53</v>
      </c>
      <c r="C8" s="4">
        <v>12758125</v>
      </c>
      <c r="D8" s="4">
        <v>1600568</v>
      </c>
      <c r="E8" s="13">
        <v>0</v>
      </c>
      <c r="F8" s="4">
        <v>14359052</v>
      </c>
      <c r="G8" s="4">
        <v>0</v>
      </c>
      <c r="H8" s="13">
        <v>359</v>
      </c>
      <c r="I8" s="4">
        <f t="shared" si="0"/>
        <v>14358693</v>
      </c>
      <c r="J8" s="13">
        <f t="shared" si="1"/>
        <v>14358693</v>
      </c>
    </row>
    <row r="9" spans="1:18">
      <c r="B9" s="25" t="s">
        <v>52</v>
      </c>
      <c r="C9" s="16">
        <v>116966991</v>
      </c>
      <c r="D9" s="16">
        <v>16739003</v>
      </c>
      <c r="E9" s="15">
        <v>0</v>
      </c>
      <c r="F9" s="16">
        <v>133706744</v>
      </c>
      <c r="G9" s="16">
        <v>0</v>
      </c>
      <c r="H9" s="15">
        <v>750</v>
      </c>
      <c r="I9" s="16">
        <f t="shared" si="0"/>
        <v>133705994</v>
      </c>
      <c r="J9" s="15">
        <f t="shared" si="1"/>
        <v>133705994</v>
      </c>
    </row>
    <row r="10" spans="1:18">
      <c r="B10" s="25" t="s">
        <v>51</v>
      </c>
      <c r="C10" s="4">
        <v>42491374</v>
      </c>
      <c r="D10" s="4">
        <v>0</v>
      </c>
      <c r="E10" s="13">
        <v>0</v>
      </c>
      <c r="F10" s="4">
        <v>37190297</v>
      </c>
      <c r="G10" s="4">
        <v>5301091</v>
      </c>
      <c r="H10" s="13">
        <v>14</v>
      </c>
      <c r="I10" s="4">
        <f t="shared" si="0"/>
        <v>42491374</v>
      </c>
      <c r="J10" s="13">
        <f t="shared" si="1"/>
        <v>42491374</v>
      </c>
    </row>
    <row r="11" spans="1:18">
      <c r="B11" s="25" t="s">
        <v>50</v>
      </c>
      <c r="C11" s="16">
        <v>80875254</v>
      </c>
      <c r="D11" s="16">
        <v>0</v>
      </c>
      <c r="E11" s="15">
        <v>19</v>
      </c>
      <c r="F11" s="16">
        <v>75185965</v>
      </c>
      <c r="G11" s="16">
        <v>5690012</v>
      </c>
      <c r="H11" s="15">
        <v>742</v>
      </c>
      <c r="I11" s="16">
        <f t="shared" si="0"/>
        <v>80875235</v>
      </c>
      <c r="J11" s="15">
        <f t="shared" si="1"/>
        <v>80875235</v>
      </c>
    </row>
    <row r="12" spans="1:18">
      <c r="B12" s="25" t="s">
        <v>49</v>
      </c>
      <c r="C12" s="4">
        <v>100945084</v>
      </c>
      <c r="D12" s="4">
        <v>0</v>
      </c>
      <c r="E12" s="13">
        <v>0</v>
      </c>
      <c r="F12" s="4">
        <v>78040344</v>
      </c>
      <c r="G12" s="4">
        <v>22905451</v>
      </c>
      <c r="H12" s="13">
        <v>711</v>
      </c>
      <c r="I12" s="4">
        <f t="shared" si="0"/>
        <v>100945084</v>
      </c>
      <c r="J12" s="13">
        <f t="shared" si="1"/>
        <v>100945084</v>
      </c>
    </row>
    <row r="13" spans="1:18">
      <c r="B13" s="25" t="s">
        <v>48</v>
      </c>
      <c r="C13" s="16">
        <v>590277221</v>
      </c>
      <c r="D13" s="16">
        <v>139932312</v>
      </c>
      <c r="E13" s="15">
        <v>426074</v>
      </c>
      <c r="F13" s="16">
        <v>729785773</v>
      </c>
      <c r="G13" s="16">
        <v>0</v>
      </c>
      <c r="H13" s="15">
        <v>2314</v>
      </c>
      <c r="I13" s="16">
        <f t="shared" si="0"/>
        <v>729783459</v>
      </c>
      <c r="J13" s="15">
        <f t="shared" si="1"/>
        <v>729783459</v>
      </c>
    </row>
    <row r="14" spans="1:18">
      <c r="B14" s="25" t="s">
        <v>47</v>
      </c>
      <c r="C14" s="4">
        <v>71570594</v>
      </c>
      <c r="D14" s="4">
        <v>0</v>
      </c>
      <c r="E14" s="13">
        <v>29812</v>
      </c>
      <c r="F14" s="4">
        <v>43111422</v>
      </c>
      <c r="G14" s="4">
        <v>28429651.000000004</v>
      </c>
      <c r="H14" s="13">
        <v>290</v>
      </c>
      <c r="I14" s="4">
        <f t="shared" si="0"/>
        <v>71540782</v>
      </c>
      <c r="J14" s="13">
        <f t="shared" si="1"/>
        <v>71540783</v>
      </c>
    </row>
    <row r="15" spans="1:18">
      <c r="B15" s="25" t="s">
        <v>46</v>
      </c>
      <c r="C15" s="16">
        <v>11440876</v>
      </c>
      <c r="D15" s="16">
        <v>2320812</v>
      </c>
      <c r="E15" s="15">
        <v>0</v>
      </c>
      <c r="F15" s="16">
        <v>13761688</v>
      </c>
      <c r="G15" s="16">
        <v>0</v>
      </c>
      <c r="H15" s="15">
        <v>0</v>
      </c>
      <c r="I15" s="16">
        <f t="shared" si="0"/>
        <v>13761688</v>
      </c>
      <c r="J15" s="15">
        <f t="shared" si="1"/>
        <v>13761688</v>
      </c>
    </row>
    <row r="16" spans="1:18">
      <c r="B16" s="25" t="s">
        <v>45</v>
      </c>
      <c r="C16" s="4">
        <v>462334073</v>
      </c>
      <c r="D16" s="4">
        <v>123042428</v>
      </c>
      <c r="E16" s="13">
        <v>0</v>
      </c>
      <c r="F16" s="4">
        <v>585387945</v>
      </c>
      <c r="G16" s="4">
        <v>0</v>
      </c>
      <c r="H16" s="13">
        <v>11444</v>
      </c>
      <c r="I16" s="4">
        <f t="shared" si="0"/>
        <v>585376501</v>
      </c>
      <c r="J16" s="13">
        <f t="shared" si="1"/>
        <v>585376501</v>
      </c>
    </row>
    <row r="17" spans="2:10">
      <c r="B17" s="25" t="s">
        <v>44</v>
      </c>
      <c r="C17" s="16">
        <v>107087416</v>
      </c>
      <c r="D17" s="16">
        <v>0</v>
      </c>
      <c r="E17" s="15">
        <v>0</v>
      </c>
      <c r="F17" s="16">
        <v>92124514</v>
      </c>
      <c r="G17" s="16">
        <v>14962946</v>
      </c>
      <c r="H17" s="15">
        <v>44</v>
      </c>
      <c r="I17" s="16">
        <f t="shared" si="0"/>
        <v>107087416</v>
      </c>
      <c r="J17" s="15">
        <f t="shared" si="1"/>
        <v>107087416</v>
      </c>
    </row>
    <row r="18" spans="2:10">
      <c r="B18" s="25" t="s">
        <v>42</v>
      </c>
      <c r="C18" s="4">
        <v>843612515</v>
      </c>
      <c r="D18" s="4">
        <v>0</v>
      </c>
      <c r="E18" s="13">
        <v>49</v>
      </c>
      <c r="F18" s="4">
        <v>725772286</v>
      </c>
      <c r="G18" s="4">
        <v>117854220</v>
      </c>
      <c r="H18" s="13">
        <v>14040</v>
      </c>
      <c r="I18" s="4">
        <f t="shared" si="0"/>
        <v>843612466</v>
      </c>
      <c r="J18" s="13">
        <f t="shared" si="1"/>
        <v>843612466</v>
      </c>
    </row>
    <row r="19" spans="2:10">
      <c r="B19" s="25" t="s">
        <v>43</v>
      </c>
      <c r="C19" s="16">
        <v>547147475</v>
      </c>
      <c r="D19" s="16">
        <v>0</v>
      </c>
      <c r="E19" s="15">
        <v>5144</v>
      </c>
      <c r="F19" s="16">
        <v>416665588</v>
      </c>
      <c r="G19" s="16">
        <v>130476839.00000001</v>
      </c>
      <c r="H19" s="15">
        <v>94</v>
      </c>
      <c r="I19" s="16">
        <f t="shared" si="0"/>
        <v>547142331</v>
      </c>
      <c r="J19" s="15">
        <f t="shared" si="1"/>
        <v>547142333</v>
      </c>
    </row>
    <row r="20" spans="2:10">
      <c r="B20" s="25" t="s">
        <v>41</v>
      </c>
      <c r="C20" s="4">
        <v>84452250</v>
      </c>
      <c r="D20" s="4">
        <v>0</v>
      </c>
      <c r="E20" s="13">
        <v>0</v>
      </c>
      <c r="F20" s="4">
        <v>74446478</v>
      </c>
      <c r="G20" s="4">
        <v>10006828</v>
      </c>
      <c r="H20" s="13">
        <v>1056</v>
      </c>
      <c r="I20" s="4">
        <f t="shared" si="0"/>
        <v>84452250</v>
      </c>
      <c r="J20" s="13">
        <f t="shared" si="1"/>
        <v>84452250</v>
      </c>
    </row>
    <row r="21" spans="2:10">
      <c r="B21" s="25" t="s">
        <v>40</v>
      </c>
      <c r="C21" s="16">
        <v>21475181</v>
      </c>
      <c r="D21" s="16">
        <v>4575817</v>
      </c>
      <c r="E21" s="15">
        <v>0</v>
      </c>
      <c r="F21" s="16">
        <v>26051496</v>
      </c>
      <c r="G21" s="16">
        <v>0</v>
      </c>
      <c r="H21" s="15">
        <v>498</v>
      </c>
      <c r="I21" s="16">
        <f t="shared" si="0"/>
        <v>26050998</v>
      </c>
      <c r="J21" s="15">
        <f t="shared" si="1"/>
        <v>26050998</v>
      </c>
    </row>
    <row r="22" spans="2:10">
      <c r="B22" s="25" t="s">
        <v>39</v>
      </c>
      <c r="C22" s="4">
        <v>80723741</v>
      </c>
      <c r="D22" s="4">
        <v>0</v>
      </c>
      <c r="E22" s="13">
        <v>0</v>
      </c>
      <c r="F22" s="4">
        <v>65717481</v>
      </c>
      <c r="G22" s="4">
        <v>15006282</v>
      </c>
      <c r="H22" s="13">
        <v>22</v>
      </c>
      <c r="I22" s="4">
        <f t="shared" si="0"/>
        <v>80723741</v>
      </c>
      <c r="J22" s="13">
        <f t="shared" si="1"/>
        <v>80723741</v>
      </c>
    </row>
    <row r="23" spans="2:10">
      <c r="B23" s="25" t="s">
        <v>38</v>
      </c>
      <c r="C23" s="16">
        <v>45600782</v>
      </c>
      <c r="D23" s="16">
        <v>787967</v>
      </c>
      <c r="E23" s="15">
        <v>2088</v>
      </c>
      <c r="F23" s="16">
        <v>46388848</v>
      </c>
      <c r="G23" s="16">
        <v>0</v>
      </c>
      <c r="H23" s="15">
        <v>2187</v>
      </c>
      <c r="I23" s="16">
        <f t="shared" si="0"/>
        <v>46386661</v>
      </c>
      <c r="J23" s="15">
        <f t="shared" si="1"/>
        <v>46386661</v>
      </c>
    </row>
    <row r="24" spans="2:10">
      <c r="B24" s="25" t="s">
        <v>37</v>
      </c>
      <c r="C24" s="4">
        <v>402415128</v>
      </c>
      <c r="D24" s="4">
        <v>78924054</v>
      </c>
      <c r="E24" s="13">
        <v>3</v>
      </c>
      <c r="F24" s="4">
        <v>481352377</v>
      </c>
      <c r="G24" s="4">
        <v>0</v>
      </c>
      <c r="H24" s="13">
        <v>13198</v>
      </c>
      <c r="I24" s="4">
        <f t="shared" si="0"/>
        <v>481339179</v>
      </c>
      <c r="J24" s="13">
        <f t="shared" si="1"/>
        <v>481339179</v>
      </c>
    </row>
    <row r="25" spans="2:10">
      <c r="B25" s="25" t="s">
        <v>36</v>
      </c>
      <c r="C25" s="16">
        <v>35244697</v>
      </c>
      <c r="D25" s="16">
        <v>0</v>
      </c>
      <c r="E25" s="15">
        <v>0</v>
      </c>
      <c r="F25" s="16">
        <v>33027527</v>
      </c>
      <c r="G25" s="16">
        <v>2217170</v>
      </c>
      <c r="H25" s="15">
        <v>0</v>
      </c>
      <c r="I25" s="16">
        <f t="shared" si="0"/>
        <v>35244697</v>
      </c>
      <c r="J25" s="15">
        <f t="shared" si="1"/>
        <v>35244697</v>
      </c>
    </row>
    <row r="26" spans="2:10">
      <c r="B26" s="25" t="s">
        <v>35</v>
      </c>
      <c r="C26" s="4">
        <v>4264018</v>
      </c>
      <c r="D26" s="4">
        <v>4162645</v>
      </c>
      <c r="E26" s="13">
        <v>8</v>
      </c>
      <c r="F26" s="4">
        <v>8427005</v>
      </c>
      <c r="G26" s="4">
        <v>0</v>
      </c>
      <c r="H26" s="13">
        <v>350</v>
      </c>
      <c r="I26" s="4">
        <f t="shared" si="0"/>
        <v>8426655</v>
      </c>
      <c r="J26" s="13">
        <f t="shared" si="1"/>
        <v>8426655</v>
      </c>
    </row>
    <row r="27" spans="2:10">
      <c r="B27" s="25" t="s">
        <v>34</v>
      </c>
      <c r="C27" s="16">
        <v>21610640</v>
      </c>
      <c r="D27" s="16">
        <v>2406793</v>
      </c>
      <c r="E27" s="15">
        <v>0</v>
      </c>
      <c r="F27" s="16">
        <v>24017510</v>
      </c>
      <c r="G27" s="16">
        <v>0</v>
      </c>
      <c r="H27" s="15">
        <v>77</v>
      </c>
      <c r="I27" s="16">
        <f t="shared" si="0"/>
        <v>24017433</v>
      </c>
      <c r="J27" s="15">
        <f t="shared" si="1"/>
        <v>24017433</v>
      </c>
    </row>
    <row r="28" spans="2:10">
      <c r="B28" s="25" t="s">
        <v>32</v>
      </c>
      <c r="C28" s="4">
        <v>7990155</v>
      </c>
      <c r="D28" s="4">
        <v>0</v>
      </c>
      <c r="E28" s="13">
        <v>0</v>
      </c>
      <c r="F28" s="4">
        <v>3728077</v>
      </c>
      <c r="G28" s="4">
        <v>4262078</v>
      </c>
      <c r="H28" s="13">
        <v>0</v>
      </c>
      <c r="I28" s="4">
        <f t="shared" si="0"/>
        <v>7990155</v>
      </c>
      <c r="J28" s="13">
        <f t="shared" si="1"/>
        <v>7990155</v>
      </c>
    </row>
    <row r="29" spans="2:10">
      <c r="B29" s="25" t="s">
        <v>31</v>
      </c>
      <c r="C29" s="16">
        <v>10091700</v>
      </c>
      <c r="D29" s="16">
        <v>0</v>
      </c>
      <c r="E29" s="15">
        <v>0</v>
      </c>
      <c r="F29" s="16">
        <v>9744951</v>
      </c>
      <c r="G29" s="16">
        <v>347266</v>
      </c>
      <c r="H29" s="15">
        <v>517</v>
      </c>
      <c r="I29" s="16">
        <f t="shared" si="0"/>
        <v>10091700</v>
      </c>
      <c r="J29" s="15">
        <f t="shared" si="1"/>
        <v>10091700</v>
      </c>
    </row>
    <row r="30" spans="2:10">
      <c r="B30" s="25" t="s">
        <v>33</v>
      </c>
      <c r="C30" s="4">
        <v>14305672</v>
      </c>
      <c r="D30" s="4">
        <v>0</v>
      </c>
      <c r="E30" s="13">
        <v>1321</v>
      </c>
      <c r="F30" s="4">
        <v>12864109</v>
      </c>
      <c r="G30" s="4">
        <v>1440552</v>
      </c>
      <c r="H30" s="13">
        <v>310</v>
      </c>
      <c r="I30" s="4">
        <f t="shared" si="0"/>
        <v>14304351</v>
      </c>
      <c r="J30" s="13">
        <f t="shared" si="1"/>
        <v>14304351</v>
      </c>
    </row>
    <row r="31" spans="2:10">
      <c r="B31" s="25" t="s">
        <v>29</v>
      </c>
      <c r="C31" s="16">
        <v>173364697</v>
      </c>
      <c r="D31" s="16">
        <v>14638742</v>
      </c>
      <c r="E31" s="15">
        <v>6894</v>
      </c>
      <c r="F31" s="16">
        <v>187996621</v>
      </c>
      <c r="G31" s="16">
        <v>0</v>
      </c>
      <c r="H31" s="15">
        <v>75</v>
      </c>
      <c r="I31" s="16">
        <f t="shared" si="0"/>
        <v>187996545</v>
      </c>
      <c r="J31" s="15">
        <f t="shared" si="1"/>
        <v>187996546</v>
      </c>
    </row>
    <row r="32" spans="2:10">
      <c r="B32" s="25" t="s">
        <v>28</v>
      </c>
      <c r="C32" s="4">
        <v>158620960</v>
      </c>
      <c r="D32" s="4">
        <v>0</v>
      </c>
      <c r="E32" s="13">
        <v>1551349</v>
      </c>
      <c r="F32" s="4">
        <v>123046306</v>
      </c>
      <c r="G32" s="4">
        <v>34023305</v>
      </c>
      <c r="H32" s="13">
        <v>0</v>
      </c>
      <c r="I32" s="4">
        <f t="shared" si="0"/>
        <v>157069611</v>
      </c>
      <c r="J32" s="13">
        <f t="shared" si="1"/>
        <v>157069611</v>
      </c>
    </row>
    <row r="33" spans="2:10">
      <c r="B33" s="25" t="s">
        <v>30</v>
      </c>
      <c r="C33" s="16">
        <v>164529434</v>
      </c>
      <c r="D33" s="16">
        <v>12136714</v>
      </c>
      <c r="E33" s="15">
        <v>0</v>
      </c>
      <c r="F33" s="16">
        <v>176669913</v>
      </c>
      <c r="G33" s="16">
        <v>0</v>
      </c>
      <c r="H33" s="15">
        <v>3765</v>
      </c>
      <c r="I33" s="16">
        <f t="shared" si="0"/>
        <v>176666148</v>
      </c>
      <c r="J33" s="15">
        <f t="shared" si="1"/>
        <v>176666148</v>
      </c>
    </row>
    <row r="34" spans="2:10">
      <c r="B34" s="25" t="s">
        <v>27</v>
      </c>
      <c r="C34" s="4">
        <v>69746700</v>
      </c>
      <c r="D34" s="4">
        <v>13676167</v>
      </c>
      <c r="E34" s="13">
        <v>0</v>
      </c>
      <c r="F34" s="4">
        <v>83423691</v>
      </c>
      <c r="G34" s="4">
        <v>0</v>
      </c>
      <c r="H34" s="13">
        <v>824</v>
      </c>
      <c r="I34" s="4">
        <f t="shared" si="0"/>
        <v>83422867</v>
      </c>
      <c r="J34" s="13">
        <f t="shared" si="1"/>
        <v>83422867</v>
      </c>
    </row>
    <row r="35" spans="2:10">
      <c r="B35" s="25" t="s">
        <v>26</v>
      </c>
      <c r="C35" s="16">
        <v>87865960</v>
      </c>
      <c r="D35" s="16">
        <v>0</v>
      </c>
      <c r="E35" s="15">
        <v>68</v>
      </c>
      <c r="F35" s="16">
        <v>70623834</v>
      </c>
      <c r="G35" s="16">
        <v>17242058</v>
      </c>
      <c r="H35" s="15">
        <v>0</v>
      </c>
      <c r="I35" s="16">
        <f t="shared" si="0"/>
        <v>87865892</v>
      </c>
      <c r="J35" s="15">
        <f t="shared" si="1"/>
        <v>87865892</v>
      </c>
    </row>
    <row r="36" spans="2:10">
      <c r="B36" s="25" t="s">
        <v>25</v>
      </c>
      <c r="C36" s="4">
        <v>27298051</v>
      </c>
      <c r="D36" s="4">
        <v>8493992</v>
      </c>
      <c r="E36" s="13">
        <v>0</v>
      </c>
      <c r="F36" s="4">
        <v>35792403</v>
      </c>
      <c r="G36" s="4">
        <v>0</v>
      </c>
      <c r="H36" s="13">
        <v>360</v>
      </c>
      <c r="I36" s="4">
        <f t="shared" si="0"/>
        <v>35792043</v>
      </c>
      <c r="J36" s="13">
        <f t="shared" si="1"/>
        <v>35792043</v>
      </c>
    </row>
    <row r="37" spans="2:10">
      <c r="B37" s="25" t="s">
        <v>24</v>
      </c>
      <c r="C37" s="16">
        <v>159568421</v>
      </c>
      <c r="D37" s="16">
        <v>0</v>
      </c>
      <c r="E37" s="15">
        <v>3814</v>
      </c>
      <c r="F37" s="16">
        <v>139628384</v>
      </c>
      <c r="G37" s="16">
        <v>19936233</v>
      </c>
      <c r="H37" s="15">
        <v>10</v>
      </c>
      <c r="I37" s="16">
        <f t="shared" si="0"/>
        <v>159564607</v>
      </c>
      <c r="J37" s="15">
        <f t="shared" si="1"/>
        <v>159564607</v>
      </c>
    </row>
    <row r="38" spans="2:10">
      <c r="B38" s="25" t="s">
        <v>23</v>
      </c>
      <c r="C38" s="4">
        <v>17856876</v>
      </c>
      <c r="D38" s="4">
        <v>0</v>
      </c>
      <c r="E38" s="13">
        <v>0</v>
      </c>
      <c r="F38" s="4">
        <v>15868050</v>
      </c>
      <c r="G38" s="4">
        <v>1989261</v>
      </c>
      <c r="H38" s="13">
        <v>435</v>
      </c>
      <c r="I38" s="4">
        <f t="shared" si="0"/>
        <v>17856876</v>
      </c>
      <c r="J38" s="13">
        <f t="shared" si="1"/>
        <v>17856876</v>
      </c>
    </row>
    <row r="39" spans="2:10" ht="15.75" thickBot="1">
      <c r="B39" s="25" t="s">
        <v>22</v>
      </c>
      <c r="C39" s="16">
        <v>38019187</v>
      </c>
      <c r="D39" s="16">
        <v>0</v>
      </c>
      <c r="E39" s="15">
        <v>0</v>
      </c>
      <c r="F39" s="16">
        <v>31115893</v>
      </c>
      <c r="G39" s="16">
        <v>6903294</v>
      </c>
      <c r="H39" s="15">
        <v>0</v>
      </c>
      <c r="I39" s="16">
        <f t="shared" si="0"/>
        <v>38019187</v>
      </c>
      <c r="J39" s="15">
        <f t="shared" si="1"/>
        <v>38019187</v>
      </c>
    </row>
    <row r="40" spans="2:10" ht="15.75" thickBot="1">
      <c r="B40" s="59" t="s">
        <v>300</v>
      </c>
      <c r="C40" s="36">
        <f>SUM(C6:C39)</f>
        <v>4701989022</v>
      </c>
      <c r="D40" s="36">
        <f t="shared" ref="D40:J40" si="2">SUM(D6:D39)</f>
        <v>437862312</v>
      </c>
      <c r="E40" s="37">
        <f t="shared" si="2"/>
        <v>2026643</v>
      </c>
      <c r="F40" s="36">
        <f t="shared" si="2"/>
        <v>4698884770</v>
      </c>
      <c r="G40" s="36">
        <f t="shared" si="2"/>
        <v>438994537</v>
      </c>
      <c r="H40" s="37">
        <f t="shared" si="2"/>
        <v>54612</v>
      </c>
      <c r="I40" s="36">
        <f t="shared" si="2"/>
        <v>5137824691</v>
      </c>
      <c r="J40" s="37">
        <f t="shared" si="2"/>
        <v>5137824695</v>
      </c>
    </row>
    <row r="41" spans="2:10" s="115" customFormat="1" ht="15.75" thickBot="1">
      <c r="B41" s="59" t="s">
        <v>61</v>
      </c>
      <c r="C41" s="191">
        <f>C30+C19</f>
        <v>561453147</v>
      </c>
      <c r="D41" s="191">
        <f t="shared" ref="D41:I41" si="3">D30+D19</f>
        <v>0</v>
      </c>
      <c r="E41" s="192">
        <f t="shared" si="3"/>
        <v>6465</v>
      </c>
      <c r="F41" s="191">
        <f t="shared" si="3"/>
        <v>429529697</v>
      </c>
      <c r="G41" s="191">
        <f t="shared" si="3"/>
        <v>131917391.00000001</v>
      </c>
      <c r="H41" s="192">
        <f t="shared" si="3"/>
        <v>404</v>
      </c>
      <c r="I41" s="191">
        <f t="shared" si="3"/>
        <v>561446682</v>
      </c>
      <c r="J41" s="192">
        <f>J30+J19</f>
        <v>561446684</v>
      </c>
    </row>
  </sheetData>
  <mergeCells count="3">
    <mergeCell ref="C2:J2"/>
    <mergeCell ref="C3:J3"/>
    <mergeCell ref="B4:B5"/>
  </mergeCells>
  <hyperlinks>
    <hyperlink ref="R1" location="ReadMe!A1" display="go back to ReadMe"/>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workbookViewId="0">
      <selection activeCell="T19" sqref="T19"/>
    </sheetView>
  </sheetViews>
  <sheetFormatPr baseColWidth="10" defaultColWidth="9.140625" defaultRowHeight="15"/>
  <cols>
    <col min="1" max="1" width="2.7109375" customWidth="1"/>
    <col min="3" max="4" width="10.85546875" bestFit="1" customWidth="1"/>
    <col min="5" max="5" width="10" bestFit="1" customWidth="1"/>
    <col min="6" max="6" width="10.85546875" bestFit="1" customWidth="1"/>
    <col min="7" max="7" width="9.5703125" bestFit="1" customWidth="1"/>
    <col min="9" max="10" width="10.85546875" bestFit="1" customWidth="1"/>
  </cols>
  <sheetData>
    <row r="1" spans="1:18" ht="19.5" thickBot="1">
      <c r="A1" s="120" t="s">
        <v>302</v>
      </c>
      <c r="D1" s="16"/>
      <c r="F1" s="118" t="s">
        <v>96</v>
      </c>
      <c r="R1" s="142" t="s">
        <v>370</v>
      </c>
    </row>
    <row r="2" spans="1:18" s="2" customFormat="1" ht="15.75" customHeight="1" thickBot="1">
      <c r="B2" s="30" t="s">
        <v>59</v>
      </c>
      <c r="C2" s="205">
        <v>2050</v>
      </c>
      <c r="D2" s="206"/>
      <c r="E2" s="206"/>
      <c r="F2" s="206"/>
      <c r="G2" s="206"/>
      <c r="H2" s="206"/>
      <c r="I2" s="206"/>
      <c r="J2" s="207"/>
    </row>
    <row r="3" spans="1:18" s="2" customFormat="1" ht="15.75" customHeight="1" thickBot="1">
      <c r="B3" s="58" t="s">
        <v>60</v>
      </c>
      <c r="C3" s="205" t="s">
        <v>9</v>
      </c>
      <c r="D3" s="206"/>
      <c r="E3" s="206"/>
      <c r="F3" s="206"/>
      <c r="G3" s="206"/>
      <c r="H3" s="206"/>
      <c r="I3" s="206"/>
      <c r="J3" s="207"/>
    </row>
    <row r="4" spans="1:18" ht="23.25" thickBot="1">
      <c r="B4" s="212" t="s">
        <v>60</v>
      </c>
      <c r="C4" s="47" t="s">
        <v>188</v>
      </c>
      <c r="D4" s="47" t="s">
        <v>189</v>
      </c>
      <c r="E4" s="48" t="s">
        <v>190</v>
      </c>
      <c r="F4" s="47" t="s">
        <v>0</v>
      </c>
      <c r="G4" s="47" t="s">
        <v>191</v>
      </c>
      <c r="H4" s="48" t="s">
        <v>20</v>
      </c>
      <c r="I4" s="47" t="s">
        <v>192</v>
      </c>
      <c r="J4" s="48" t="s">
        <v>193</v>
      </c>
    </row>
    <row r="5" spans="1:18" ht="15.75" thickBot="1">
      <c r="B5" s="213"/>
      <c r="C5" s="18" t="s">
        <v>21</v>
      </c>
      <c r="D5" s="18" t="s">
        <v>21</v>
      </c>
      <c r="E5" s="17" t="s">
        <v>21</v>
      </c>
      <c r="F5" s="18" t="s">
        <v>21</v>
      </c>
      <c r="G5" s="18" t="s">
        <v>21</v>
      </c>
      <c r="H5" s="17" t="s">
        <v>21</v>
      </c>
      <c r="I5" s="18" t="s">
        <v>21</v>
      </c>
      <c r="J5" s="17" t="s">
        <v>21</v>
      </c>
    </row>
    <row r="6" spans="1:18">
      <c r="B6" s="25" t="s">
        <v>56</v>
      </c>
      <c r="C6" s="4">
        <v>10350464</v>
      </c>
      <c r="D6" s="4">
        <v>4720792</v>
      </c>
      <c r="E6" s="13">
        <v>97538</v>
      </c>
      <c r="F6" s="4">
        <v>14973718</v>
      </c>
      <c r="G6" s="4">
        <v>0</v>
      </c>
      <c r="H6" s="13">
        <v>0</v>
      </c>
      <c r="I6" s="4">
        <f t="shared" ref="I6:I39" si="0">C6+D6-E6</f>
        <v>14973718</v>
      </c>
      <c r="J6" s="13">
        <f>F6+G6-H6</f>
        <v>14973718</v>
      </c>
    </row>
    <row r="7" spans="1:18">
      <c r="B7" s="25" t="s">
        <v>54</v>
      </c>
      <c r="C7" s="16">
        <v>58648009</v>
      </c>
      <c r="D7" s="16">
        <v>6035494</v>
      </c>
      <c r="E7" s="15">
        <v>108582</v>
      </c>
      <c r="F7" s="16">
        <v>64574921</v>
      </c>
      <c r="G7" s="16">
        <v>0</v>
      </c>
      <c r="H7" s="15">
        <v>0</v>
      </c>
      <c r="I7" s="16">
        <f t="shared" si="0"/>
        <v>64574921</v>
      </c>
      <c r="J7" s="15">
        <f t="shared" ref="J7:J39" si="1">F7+G7-H7</f>
        <v>64574921</v>
      </c>
    </row>
    <row r="8" spans="1:18">
      <c r="B8" s="25" t="s">
        <v>53</v>
      </c>
      <c r="C8" s="4">
        <v>9368606</v>
      </c>
      <c r="D8" s="4">
        <v>689769</v>
      </c>
      <c r="E8" s="13">
        <v>22875</v>
      </c>
      <c r="F8" s="4">
        <v>10035500</v>
      </c>
      <c r="G8" s="4">
        <v>0</v>
      </c>
      <c r="H8" s="13">
        <v>0</v>
      </c>
      <c r="I8" s="4">
        <f t="shared" si="0"/>
        <v>10035500</v>
      </c>
      <c r="J8" s="13">
        <f t="shared" si="1"/>
        <v>10035500</v>
      </c>
    </row>
    <row r="9" spans="1:18">
      <c r="B9" s="25" t="s">
        <v>52</v>
      </c>
      <c r="C9" s="16">
        <v>98014293</v>
      </c>
      <c r="D9" s="16">
        <v>0</v>
      </c>
      <c r="E9" s="15">
        <v>2300543</v>
      </c>
      <c r="F9" s="16">
        <v>87709800</v>
      </c>
      <c r="G9" s="16">
        <v>8004145.0000000009</v>
      </c>
      <c r="H9" s="15">
        <v>196</v>
      </c>
      <c r="I9" s="16">
        <f t="shared" si="0"/>
        <v>95713750</v>
      </c>
      <c r="J9" s="15">
        <f t="shared" si="1"/>
        <v>95713749</v>
      </c>
    </row>
    <row r="10" spans="1:18">
      <c r="B10" s="25" t="s">
        <v>51</v>
      </c>
      <c r="C10" s="4">
        <v>26278590</v>
      </c>
      <c r="D10" s="4">
        <v>240187</v>
      </c>
      <c r="E10" s="13">
        <v>118066</v>
      </c>
      <c r="F10" s="4">
        <v>26400711</v>
      </c>
      <c r="G10" s="4">
        <v>0</v>
      </c>
      <c r="H10" s="13">
        <v>0</v>
      </c>
      <c r="I10" s="4">
        <f t="shared" si="0"/>
        <v>26400711</v>
      </c>
      <c r="J10" s="13">
        <f t="shared" si="1"/>
        <v>26400711</v>
      </c>
    </row>
    <row r="11" spans="1:18">
      <c r="B11" s="25" t="s">
        <v>50</v>
      </c>
      <c r="C11" s="16">
        <v>64483089</v>
      </c>
      <c r="D11" s="16">
        <v>174983</v>
      </c>
      <c r="E11" s="15">
        <v>1005689</v>
      </c>
      <c r="F11" s="16">
        <v>63652388</v>
      </c>
      <c r="G11" s="16">
        <v>0</v>
      </c>
      <c r="H11" s="15">
        <v>5</v>
      </c>
      <c r="I11" s="16">
        <f t="shared" si="0"/>
        <v>63652383</v>
      </c>
      <c r="J11" s="15">
        <f t="shared" si="1"/>
        <v>63652383</v>
      </c>
    </row>
    <row r="12" spans="1:18">
      <c r="B12" s="25" t="s">
        <v>49</v>
      </c>
      <c r="C12" s="4">
        <v>58618886</v>
      </c>
      <c r="D12" s="4">
        <v>0</v>
      </c>
      <c r="E12" s="13">
        <v>49410</v>
      </c>
      <c r="F12" s="4">
        <v>52851857</v>
      </c>
      <c r="G12" s="4">
        <v>5717642</v>
      </c>
      <c r="H12" s="13">
        <v>23</v>
      </c>
      <c r="I12" s="4">
        <f t="shared" si="0"/>
        <v>58569476</v>
      </c>
      <c r="J12" s="13">
        <f t="shared" si="1"/>
        <v>58569476</v>
      </c>
    </row>
    <row r="13" spans="1:18">
      <c r="B13" s="25" t="s">
        <v>48</v>
      </c>
      <c r="C13" s="16">
        <v>443530558</v>
      </c>
      <c r="D13" s="16">
        <v>31756893</v>
      </c>
      <c r="E13" s="15">
        <v>8667532.9999999981</v>
      </c>
      <c r="F13" s="16">
        <v>466623230</v>
      </c>
      <c r="G13" s="16">
        <v>0</v>
      </c>
      <c r="H13" s="15">
        <v>3313</v>
      </c>
      <c r="I13" s="16">
        <f t="shared" si="0"/>
        <v>466619918</v>
      </c>
      <c r="J13" s="15">
        <f t="shared" si="1"/>
        <v>466619917</v>
      </c>
    </row>
    <row r="14" spans="1:18">
      <c r="B14" s="25" t="s">
        <v>47</v>
      </c>
      <c r="C14" s="4">
        <v>35358538</v>
      </c>
      <c r="D14" s="4">
        <v>0</v>
      </c>
      <c r="E14" s="13">
        <v>859650</v>
      </c>
      <c r="F14" s="4">
        <v>28575480</v>
      </c>
      <c r="G14" s="4">
        <v>5923450</v>
      </c>
      <c r="H14" s="13">
        <v>43</v>
      </c>
      <c r="I14" s="4">
        <f t="shared" si="0"/>
        <v>34498888</v>
      </c>
      <c r="J14" s="13">
        <f t="shared" si="1"/>
        <v>34498887</v>
      </c>
    </row>
    <row r="15" spans="1:18">
      <c r="B15" s="25" t="s">
        <v>46</v>
      </c>
      <c r="C15" s="16">
        <v>9690848</v>
      </c>
      <c r="D15" s="16">
        <v>0</v>
      </c>
      <c r="E15" s="15">
        <v>64482</v>
      </c>
      <c r="F15" s="16">
        <v>9253318</v>
      </c>
      <c r="G15" s="16">
        <v>373051</v>
      </c>
      <c r="H15" s="15">
        <v>3</v>
      </c>
      <c r="I15" s="16">
        <f t="shared" si="0"/>
        <v>9626366</v>
      </c>
      <c r="J15" s="15">
        <f t="shared" si="1"/>
        <v>9626366</v>
      </c>
    </row>
    <row r="16" spans="1:18">
      <c r="B16" s="25" t="s">
        <v>45</v>
      </c>
      <c r="C16" s="4">
        <v>365291136</v>
      </c>
      <c r="D16" s="4">
        <v>13127818</v>
      </c>
      <c r="E16" s="13">
        <v>14612913</v>
      </c>
      <c r="F16" s="4">
        <v>363806700</v>
      </c>
      <c r="G16" s="4">
        <v>0</v>
      </c>
      <c r="H16" s="13">
        <v>659</v>
      </c>
      <c r="I16" s="4">
        <f t="shared" si="0"/>
        <v>363806041</v>
      </c>
      <c r="J16" s="13">
        <f t="shared" si="1"/>
        <v>363806041</v>
      </c>
    </row>
    <row r="17" spans="2:10">
      <c r="B17" s="25" t="s">
        <v>44</v>
      </c>
      <c r="C17" s="16">
        <v>74431933</v>
      </c>
      <c r="D17" s="16">
        <v>0</v>
      </c>
      <c r="E17" s="15">
        <v>94391</v>
      </c>
      <c r="F17" s="16">
        <v>65851784</v>
      </c>
      <c r="G17" s="16">
        <v>8485758</v>
      </c>
      <c r="H17" s="15">
        <v>0</v>
      </c>
      <c r="I17" s="16">
        <f t="shared" si="0"/>
        <v>74337542</v>
      </c>
      <c r="J17" s="15">
        <f t="shared" si="1"/>
        <v>74337542</v>
      </c>
    </row>
    <row r="18" spans="2:10">
      <c r="B18" s="25" t="s">
        <v>42</v>
      </c>
      <c r="C18" s="4">
        <v>479513234</v>
      </c>
      <c r="D18" s="4">
        <v>8246924</v>
      </c>
      <c r="E18" s="13">
        <v>4641361</v>
      </c>
      <c r="F18" s="4">
        <v>483119835</v>
      </c>
      <c r="G18" s="4">
        <v>0</v>
      </c>
      <c r="H18" s="13">
        <v>1038</v>
      </c>
      <c r="I18" s="4">
        <f t="shared" si="0"/>
        <v>483118797</v>
      </c>
      <c r="J18" s="13">
        <f t="shared" si="1"/>
        <v>483118797</v>
      </c>
    </row>
    <row r="19" spans="2:10">
      <c r="B19" s="25" t="s">
        <v>43</v>
      </c>
      <c r="C19" s="16">
        <v>303822440</v>
      </c>
      <c r="D19" s="16">
        <v>16281788</v>
      </c>
      <c r="E19" s="15">
        <v>2376033</v>
      </c>
      <c r="F19" s="16">
        <v>311594316</v>
      </c>
      <c r="G19" s="16">
        <v>0</v>
      </c>
      <c r="H19" s="15">
        <v>50</v>
      </c>
      <c r="I19" s="16">
        <f t="shared" si="0"/>
        <v>317728195</v>
      </c>
      <c r="J19" s="15">
        <f>F19+G19-H19</f>
        <v>311594266</v>
      </c>
    </row>
    <row r="20" spans="2:10">
      <c r="B20" s="25" t="s">
        <v>41</v>
      </c>
      <c r="C20" s="4">
        <v>56229629</v>
      </c>
      <c r="D20" s="4">
        <v>0</v>
      </c>
      <c r="E20" s="13">
        <v>454090</v>
      </c>
      <c r="F20" s="4">
        <v>51160224</v>
      </c>
      <c r="G20" s="4">
        <v>4615315</v>
      </c>
      <c r="H20" s="13">
        <v>0</v>
      </c>
      <c r="I20" s="4">
        <f t="shared" si="0"/>
        <v>55775539</v>
      </c>
      <c r="J20" s="13">
        <f t="shared" si="1"/>
        <v>55775539</v>
      </c>
    </row>
    <row r="21" spans="2:10">
      <c r="B21" s="25" t="s">
        <v>40</v>
      </c>
      <c r="C21" s="16">
        <v>16098248</v>
      </c>
      <c r="D21" s="16">
        <v>1096861</v>
      </c>
      <c r="E21" s="15">
        <v>168726</v>
      </c>
      <c r="F21" s="16">
        <v>17026390</v>
      </c>
      <c r="G21" s="16">
        <v>0</v>
      </c>
      <c r="H21" s="15">
        <v>7</v>
      </c>
      <c r="I21" s="16">
        <f t="shared" si="0"/>
        <v>17026383</v>
      </c>
      <c r="J21" s="15">
        <f t="shared" si="1"/>
        <v>17026383</v>
      </c>
    </row>
    <row r="22" spans="2:10">
      <c r="B22" s="25" t="s">
        <v>39</v>
      </c>
      <c r="C22" s="4">
        <v>51529353</v>
      </c>
      <c r="D22" s="4">
        <v>0</v>
      </c>
      <c r="E22" s="13">
        <v>33909</v>
      </c>
      <c r="F22" s="4">
        <v>42340501</v>
      </c>
      <c r="G22" s="4">
        <v>9154943</v>
      </c>
      <c r="H22" s="13">
        <v>0</v>
      </c>
      <c r="I22" s="4">
        <f t="shared" si="0"/>
        <v>51495444</v>
      </c>
      <c r="J22" s="13">
        <f t="shared" si="1"/>
        <v>51495444</v>
      </c>
    </row>
    <row r="23" spans="2:10">
      <c r="B23" s="25" t="s">
        <v>38</v>
      </c>
      <c r="C23" s="16">
        <v>31421170</v>
      </c>
      <c r="D23" s="16">
        <v>0</v>
      </c>
      <c r="E23" s="15">
        <v>636145</v>
      </c>
      <c r="F23" s="16">
        <v>28608022</v>
      </c>
      <c r="G23" s="16">
        <v>2177003</v>
      </c>
      <c r="H23" s="15">
        <v>0</v>
      </c>
      <c r="I23" s="16">
        <f t="shared" si="0"/>
        <v>30785025</v>
      </c>
      <c r="J23" s="15">
        <f t="shared" si="1"/>
        <v>30785025</v>
      </c>
    </row>
    <row r="24" spans="2:10">
      <c r="B24" s="25" t="s">
        <v>37</v>
      </c>
      <c r="C24" s="4">
        <v>321420470</v>
      </c>
      <c r="D24" s="4">
        <v>55720551</v>
      </c>
      <c r="E24" s="13">
        <v>13154541</v>
      </c>
      <c r="F24" s="4">
        <v>363986480</v>
      </c>
      <c r="G24" s="4">
        <v>0</v>
      </c>
      <c r="H24" s="13">
        <v>0</v>
      </c>
      <c r="I24" s="4">
        <f t="shared" si="0"/>
        <v>363986480</v>
      </c>
      <c r="J24" s="13">
        <f t="shared" si="1"/>
        <v>363986480</v>
      </c>
    </row>
    <row r="25" spans="2:10">
      <c r="B25" s="25" t="s">
        <v>36</v>
      </c>
      <c r="C25" s="16">
        <v>26689525</v>
      </c>
      <c r="D25" s="16">
        <v>0</v>
      </c>
      <c r="E25" s="15">
        <v>47636</v>
      </c>
      <c r="F25" s="16">
        <v>22866436</v>
      </c>
      <c r="G25" s="16">
        <v>3775453</v>
      </c>
      <c r="H25" s="15">
        <v>0</v>
      </c>
      <c r="I25" s="16">
        <f t="shared" si="0"/>
        <v>26641889</v>
      </c>
      <c r="J25" s="15">
        <f t="shared" si="1"/>
        <v>26641889</v>
      </c>
    </row>
    <row r="26" spans="2:10">
      <c r="B26" s="25" t="s">
        <v>35</v>
      </c>
      <c r="C26" s="4">
        <v>6324845</v>
      </c>
      <c r="D26" s="4">
        <v>0</v>
      </c>
      <c r="E26" s="13">
        <v>22321</v>
      </c>
      <c r="F26" s="4">
        <v>5530542</v>
      </c>
      <c r="G26" s="4">
        <v>771982</v>
      </c>
      <c r="H26" s="13">
        <v>0</v>
      </c>
      <c r="I26" s="4">
        <f t="shared" si="0"/>
        <v>6302524</v>
      </c>
      <c r="J26" s="13">
        <f t="shared" si="1"/>
        <v>6302524</v>
      </c>
    </row>
    <row r="27" spans="2:10">
      <c r="B27" s="25" t="s">
        <v>34</v>
      </c>
      <c r="C27" s="16">
        <v>21130148</v>
      </c>
      <c r="D27" s="16">
        <v>0</v>
      </c>
      <c r="E27" s="15">
        <v>250838</v>
      </c>
      <c r="F27" s="16">
        <v>16063421</v>
      </c>
      <c r="G27" s="16">
        <v>4815889</v>
      </c>
      <c r="H27" s="15">
        <v>0</v>
      </c>
      <c r="I27" s="16">
        <f t="shared" si="0"/>
        <v>20879310</v>
      </c>
      <c r="J27" s="15">
        <f t="shared" si="1"/>
        <v>20879310</v>
      </c>
    </row>
    <row r="28" spans="2:10">
      <c r="B28" s="25" t="s">
        <v>32</v>
      </c>
      <c r="C28" s="4">
        <v>2455070</v>
      </c>
      <c r="D28" s="4">
        <v>116640</v>
      </c>
      <c r="E28" s="13">
        <v>17553</v>
      </c>
      <c r="F28" s="4">
        <v>2554157</v>
      </c>
      <c r="G28" s="4">
        <v>0</v>
      </c>
      <c r="H28" s="13">
        <v>0</v>
      </c>
      <c r="I28" s="4">
        <f t="shared" si="0"/>
        <v>2554157</v>
      </c>
      <c r="J28" s="13">
        <f t="shared" si="1"/>
        <v>2554157</v>
      </c>
    </row>
    <row r="29" spans="2:10">
      <c r="B29" s="25" t="s">
        <v>31</v>
      </c>
      <c r="C29" s="16">
        <v>7119950</v>
      </c>
      <c r="D29" s="16">
        <v>0</v>
      </c>
      <c r="E29" s="15">
        <v>230789</v>
      </c>
      <c r="F29" s="16">
        <v>6553775</v>
      </c>
      <c r="G29" s="16">
        <v>335387</v>
      </c>
      <c r="H29" s="15">
        <v>1</v>
      </c>
      <c r="I29" s="16">
        <f t="shared" si="0"/>
        <v>6889161</v>
      </c>
      <c r="J29" s="15">
        <f t="shared" si="1"/>
        <v>6889161</v>
      </c>
    </row>
    <row r="30" spans="2:10">
      <c r="B30" s="25" t="s">
        <v>33</v>
      </c>
      <c r="C30" s="4">
        <v>6625820</v>
      </c>
      <c r="D30" s="4">
        <v>3066964</v>
      </c>
      <c r="E30" s="13">
        <v>86398</v>
      </c>
      <c r="F30" s="4">
        <v>9606386</v>
      </c>
      <c r="G30" s="4">
        <v>0</v>
      </c>
      <c r="H30" s="13">
        <v>0</v>
      </c>
      <c r="I30" s="4">
        <f t="shared" si="0"/>
        <v>9606386</v>
      </c>
      <c r="J30" s="13">
        <f t="shared" si="1"/>
        <v>9606386</v>
      </c>
    </row>
    <row r="31" spans="2:10">
      <c r="B31" s="25" t="s">
        <v>29</v>
      </c>
      <c r="C31" s="16">
        <v>119771483</v>
      </c>
      <c r="D31" s="16">
        <v>0</v>
      </c>
      <c r="E31" s="15">
        <v>2016791.9999999998</v>
      </c>
      <c r="F31" s="16">
        <v>117637863</v>
      </c>
      <c r="G31" s="16">
        <v>117554</v>
      </c>
      <c r="H31" s="15">
        <v>727</v>
      </c>
      <c r="I31" s="16">
        <f t="shared" si="0"/>
        <v>117754691</v>
      </c>
      <c r="J31" s="15">
        <f t="shared" si="1"/>
        <v>117754690</v>
      </c>
    </row>
    <row r="32" spans="2:10">
      <c r="B32" s="25" t="s">
        <v>28</v>
      </c>
      <c r="C32" s="4">
        <v>150316328</v>
      </c>
      <c r="D32" s="4">
        <v>0</v>
      </c>
      <c r="E32" s="13">
        <v>845586</v>
      </c>
      <c r="F32" s="4">
        <v>91252464</v>
      </c>
      <c r="G32" s="4">
        <v>58218278</v>
      </c>
      <c r="H32" s="13">
        <v>0</v>
      </c>
      <c r="I32" s="4">
        <f t="shared" si="0"/>
        <v>149470742</v>
      </c>
      <c r="J32" s="13">
        <f t="shared" si="1"/>
        <v>149470742</v>
      </c>
    </row>
    <row r="33" spans="2:10">
      <c r="B33" s="25" t="s">
        <v>30</v>
      </c>
      <c r="C33" s="16">
        <v>97475482</v>
      </c>
      <c r="D33" s="16">
        <v>18086532</v>
      </c>
      <c r="E33" s="15">
        <v>233848</v>
      </c>
      <c r="F33" s="16">
        <v>115329185</v>
      </c>
      <c r="G33" s="16">
        <v>0</v>
      </c>
      <c r="H33" s="15">
        <v>1019</v>
      </c>
      <c r="I33" s="16">
        <f t="shared" si="0"/>
        <v>115328166</v>
      </c>
      <c r="J33" s="15">
        <f t="shared" si="1"/>
        <v>115328166</v>
      </c>
    </row>
    <row r="34" spans="2:10">
      <c r="B34" s="25" t="s">
        <v>27</v>
      </c>
      <c r="C34" s="4">
        <v>57411008</v>
      </c>
      <c r="D34" s="4">
        <v>0</v>
      </c>
      <c r="E34" s="13">
        <v>542345</v>
      </c>
      <c r="F34" s="4">
        <v>51292603</v>
      </c>
      <c r="G34" s="4">
        <v>5576060</v>
      </c>
      <c r="H34" s="13">
        <v>0</v>
      </c>
      <c r="I34" s="4">
        <f t="shared" si="0"/>
        <v>56868663</v>
      </c>
      <c r="J34" s="13">
        <f t="shared" si="1"/>
        <v>56868663</v>
      </c>
    </row>
    <row r="35" spans="2:10">
      <c r="B35" s="25" t="s">
        <v>26</v>
      </c>
      <c r="C35" s="16">
        <v>54855090</v>
      </c>
      <c r="D35" s="16">
        <v>0</v>
      </c>
      <c r="E35" s="15">
        <v>156211</v>
      </c>
      <c r="F35" s="16">
        <v>45787789</v>
      </c>
      <c r="G35" s="16">
        <v>8911090</v>
      </c>
      <c r="H35" s="15">
        <v>0</v>
      </c>
      <c r="I35" s="16">
        <f t="shared" si="0"/>
        <v>54698879</v>
      </c>
      <c r="J35" s="15">
        <f t="shared" si="1"/>
        <v>54698879</v>
      </c>
    </row>
    <row r="36" spans="2:10">
      <c r="B36" s="25" t="s">
        <v>25</v>
      </c>
      <c r="C36" s="4">
        <v>23892886</v>
      </c>
      <c r="D36" s="4">
        <v>1510889</v>
      </c>
      <c r="E36" s="13">
        <v>90905</v>
      </c>
      <c r="F36" s="4">
        <v>25312870</v>
      </c>
      <c r="G36" s="4">
        <v>0</v>
      </c>
      <c r="H36" s="13">
        <v>0</v>
      </c>
      <c r="I36" s="4">
        <f t="shared" si="0"/>
        <v>25312870</v>
      </c>
      <c r="J36" s="13">
        <f t="shared" si="1"/>
        <v>25312870</v>
      </c>
    </row>
    <row r="37" spans="2:10">
      <c r="B37" s="25" t="s">
        <v>24</v>
      </c>
      <c r="C37" s="16">
        <v>119124164</v>
      </c>
      <c r="D37" s="16">
        <v>0</v>
      </c>
      <c r="E37" s="15">
        <v>411372</v>
      </c>
      <c r="F37" s="16">
        <v>109063741</v>
      </c>
      <c r="G37" s="16">
        <v>9649051</v>
      </c>
      <c r="H37" s="15">
        <v>0</v>
      </c>
      <c r="I37" s="16">
        <f t="shared" si="0"/>
        <v>118712792</v>
      </c>
      <c r="J37" s="15">
        <f t="shared" si="1"/>
        <v>118712792</v>
      </c>
    </row>
    <row r="38" spans="2:10">
      <c r="B38" s="25" t="s">
        <v>23</v>
      </c>
      <c r="C38" s="4">
        <v>11627271</v>
      </c>
      <c r="D38" s="4">
        <v>0</v>
      </c>
      <c r="E38" s="13">
        <v>153732</v>
      </c>
      <c r="F38" s="4">
        <v>10913537</v>
      </c>
      <c r="G38" s="4">
        <v>560002</v>
      </c>
      <c r="H38" s="13">
        <v>0</v>
      </c>
      <c r="I38" s="4">
        <f t="shared" si="0"/>
        <v>11473539</v>
      </c>
      <c r="J38" s="13">
        <f t="shared" si="1"/>
        <v>11473539</v>
      </c>
    </row>
    <row r="39" spans="2:10" ht="15.75" thickBot="1">
      <c r="B39" s="25" t="s">
        <v>22</v>
      </c>
      <c r="C39" s="16">
        <v>20108874</v>
      </c>
      <c r="D39" s="16">
        <v>398179</v>
      </c>
      <c r="E39" s="15">
        <v>83396</v>
      </c>
      <c r="F39" s="16">
        <v>20423690</v>
      </c>
      <c r="G39" s="16">
        <v>0</v>
      </c>
      <c r="H39" s="15">
        <v>33</v>
      </c>
      <c r="I39" s="16">
        <f t="shared" si="0"/>
        <v>20423657</v>
      </c>
      <c r="J39" s="15">
        <f t="shared" si="1"/>
        <v>20423657</v>
      </c>
    </row>
    <row r="40" spans="2:10" ht="15.75" thickBot="1">
      <c r="B40" s="59" t="s">
        <v>300</v>
      </c>
      <c r="C40" s="36">
        <f>SUM(C6:C39)</f>
        <v>3239027438</v>
      </c>
      <c r="D40" s="36">
        <f t="shared" ref="D40:J40" si="2">SUM(D6:D39)</f>
        <v>161271264</v>
      </c>
      <c r="E40" s="37">
        <f t="shared" si="2"/>
        <v>54656199</v>
      </c>
      <c r="F40" s="36">
        <f t="shared" si="2"/>
        <v>3202333634</v>
      </c>
      <c r="G40" s="36">
        <f t="shared" si="2"/>
        <v>137182053</v>
      </c>
      <c r="H40" s="37">
        <f t="shared" si="2"/>
        <v>7117</v>
      </c>
      <c r="I40" s="36">
        <f t="shared" si="2"/>
        <v>3345642503</v>
      </c>
      <c r="J40" s="37">
        <f t="shared" si="2"/>
        <v>3339508570</v>
      </c>
    </row>
    <row r="41" spans="2:10" s="115" customFormat="1" ht="15.75" thickBot="1">
      <c r="B41" s="59" t="s">
        <v>61</v>
      </c>
      <c r="C41" s="191">
        <f>C30+C19</f>
        <v>310448260</v>
      </c>
      <c r="D41" s="191">
        <f t="shared" ref="D41:I41" si="3">D30+D19</f>
        <v>19348752</v>
      </c>
      <c r="E41" s="192">
        <f t="shared" si="3"/>
        <v>2462431</v>
      </c>
      <c r="F41" s="191">
        <f t="shared" si="3"/>
        <v>321200702</v>
      </c>
      <c r="G41" s="191">
        <f t="shared" si="3"/>
        <v>0</v>
      </c>
      <c r="H41" s="192">
        <f t="shared" si="3"/>
        <v>50</v>
      </c>
      <c r="I41" s="191">
        <f t="shared" si="3"/>
        <v>327334581</v>
      </c>
      <c r="J41" s="192">
        <f>J30+J19</f>
        <v>321200652</v>
      </c>
    </row>
  </sheetData>
  <mergeCells count="3">
    <mergeCell ref="C2:J2"/>
    <mergeCell ref="C3:J3"/>
    <mergeCell ref="B4:B5"/>
  </mergeCells>
  <hyperlinks>
    <hyperlink ref="R1" location="ReadMe!A1" display="go back to ReadMe"/>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workbookViewId="0">
      <selection activeCell="O12" sqref="O12"/>
    </sheetView>
  </sheetViews>
  <sheetFormatPr baseColWidth="10" defaultColWidth="11.42578125" defaultRowHeight="15"/>
  <cols>
    <col min="1" max="16384" width="11.42578125" style="115"/>
  </cols>
  <sheetData>
    <row r="1" spans="1:16" ht="19.5" thickBot="1">
      <c r="A1" s="120" t="s">
        <v>302</v>
      </c>
      <c r="E1" s="118" t="s">
        <v>364</v>
      </c>
      <c r="O1" s="142" t="s">
        <v>370</v>
      </c>
    </row>
    <row r="2" spans="1:16">
      <c r="A2" s="129"/>
      <c r="B2" s="214" t="s">
        <v>20</v>
      </c>
      <c r="C2" s="214"/>
      <c r="D2" s="214"/>
      <c r="E2" s="214" t="s">
        <v>251</v>
      </c>
      <c r="F2" s="214"/>
      <c r="G2" s="214"/>
      <c r="H2" s="214" t="s">
        <v>363</v>
      </c>
      <c r="I2" s="214"/>
      <c r="J2" s="214"/>
      <c r="K2" s="214" t="s">
        <v>362</v>
      </c>
      <c r="L2" s="214"/>
      <c r="M2" s="214"/>
      <c r="N2" s="214" t="s">
        <v>361</v>
      </c>
      <c r="O2" s="214"/>
      <c r="P2" s="215"/>
    </row>
    <row r="3" spans="1:16" ht="15.75" thickBot="1">
      <c r="A3" s="87"/>
      <c r="B3" s="82" t="s">
        <v>360</v>
      </c>
      <c r="C3" s="82" t="s">
        <v>359</v>
      </c>
      <c r="D3" s="82" t="s">
        <v>358</v>
      </c>
      <c r="E3" s="82" t="s">
        <v>360</v>
      </c>
      <c r="F3" s="82" t="s">
        <v>359</v>
      </c>
      <c r="G3" s="82" t="s">
        <v>358</v>
      </c>
      <c r="H3" s="82" t="s">
        <v>360</v>
      </c>
      <c r="I3" s="82" t="s">
        <v>359</v>
      </c>
      <c r="J3" s="82" t="s">
        <v>358</v>
      </c>
      <c r="K3" s="82" t="s">
        <v>360</v>
      </c>
      <c r="L3" s="82" t="s">
        <v>359</v>
      </c>
      <c r="M3" s="82" t="s">
        <v>358</v>
      </c>
      <c r="N3" s="82" t="s">
        <v>360</v>
      </c>
      <c r="O3" s="82" t="s">
        <v>359</v>
      </c>
      <c r="P3" s="105" t="s">
        <v>358</v>
      </c>
    </row>
    <row r="4" spans="1:16">
      <c r="A4" s="86" t="s">
        <v>357</v>
      </c>
      <c r="B4" s="128">
        <v>1.7999999999999997E-5</v>
      </c>
      <c r="C4" s="128">
        <v>0</v>
      </c>
      <c r="D4" s="128">
        <v>0</v>
      </c>
      <c r="E4" s="128">
        <v>2.977E-3</v>
      </c>
      <c r="F4" s="128">
        <v>7.4310000000000001E-3</v>
      </c>
      <c r="G4" s="128">
        <v>6.6E-4</v>
      </c>
      <c r="H4" s="128">
        <v>0</v>
      </c>
      <c r="I4" s="128">
        <v>0</v>
      </c>
      <c r="J4" s="128">
        <v>0</v>
      </c>
      <c r="K4" s="128">
        <v>0</v>
      </c>
      <c r="L4" s="128">
        <v>0</v>
      </c>
      <c r="M4" s="128">
        <v>0</v>
      </c>
      <c r="N4" s="128">
        <v>2.9796109999999998</v>
      </c>
      <c r="O4" s="128">
        <v>2.9752589999999999</v>
      </c>
      <c r="P4" s="127">
        <v>2.9819089999999999</v>
      </c>
    </row>
    <row r="5" spans="1:16">
      <c r="A5" s="86" t="s">
        <v>356</v>
      </c>
      <c r="B5" s="128">
        <v>8.7854000000000002E-2</v>
      </c>
      <c r="C5" s="128">
        <v>8.9999999999999985E-6</v>
      </c>
      <c r="D5" s="128">
        <v>0</v>
      </c>
      <c r="E5" s="128">
        <v>0.109002</v>
      </c>
      <c r="F5" s="128">
        <v>8.5078999999999988E-2</v>
      </c>
      <c r="G5" s="128">
        <v>2.8650000000000004E-3</v>
      </c>
      <c r="H5" s="128">
        <v>5.5664260000000008</v>
      </c>
      <c r="I5" s="128">
        <v>2.2228409999999998</v>
      </c>
      <c r="J5" s="128">
        <v>2.0545880000000003</v>
      </c>
      <c r="K5" s="128">
        <v>2.4693855520000003</v>
      </c>
      <c r="L5" s="128">
        <v>1.0504137490000001</v>
      </c>
      <c r="M5" s="128">
        <v>0.96753442099999998</v>
      </c>
      <c r="N5" s="128">
        <v>7.4314620000000007</v>
      </c>
      <c r="O5" s="128">
        <v>-4.2325489999999997</v>
      </c>
      <c r="P5" s="127">
        <v>-5.6648160000000001</v>
      </c>
    </row>
    <row r="6" spans="1:16">
      <c r="A6" s="86" t="s">
        <v>355</v>
      </c>
      <c r="B6" s="128">
        <v>1.9000000000000001E-5</v>
      </c>
      <c r="C6" s="128">
        <v>0</v>
      </c>
      <c r="D6" s="128">
        <v>0</v>
      </c>
      <c r="E6" s="128">
        <v>1.7842E-2</v>
      </c>
      <c r="F6" s="128">
        <v>2.996E-3</v>
      </c>
      <c r="G6" s="128">
        <v>1.3839999999999998E-3</v>
      </c>
      <c r="H6" s="128">
        <v>0</v>
      </c>
      <c r="I6" s="128">
        <v>0</v>
      </c>
      <c r="J6" s="128">
        <v>0</v>
      </c>
      <c r="K6" s="128">
        <v>3.5050480999999994E-2</v>
      </c>
      <c r="L6" s="128">
        <v>2.6296812999999995E-2</v>
      </c>
      <c r="M6" s="128">
        <v>2.2370734E-2</v>
      </c>
      <c r="N6" s="128">
        <v>12.79758</v>
      </c>
      <c r="O6" s="128">
        <v>11.821271000000001</v>
      </c>
      <c r="P6" s="127">
        <v>12.180031999999999</v>
      </c>
    </row>
    <row r="7" spans="1:16">
      <c r="A7" s="86" t="s">
        <v>354</v>
      </c>
      <c r="B7" s="128">
        <v>3.9677999999999998E-2</v>
      </c>
      <c r="C7" s="128">
        <v>2.3E-5</v>
      </c>
      <c r="D7" s="128">
        <v>0</v>
      </c>
      <c r="E7" s="128">
        <v>0.850823</v>
      </c>
      <c r="F7" s="128">
        <v>6.3875000000000001E-2</v>
      </c>
      <c r="G7" s="128">
        <v>0.106029</v>
      </c>
      <c r="H7" s="128">
        <v>19.910969000000001</v>
      </c>
      <c r="I7" s="128">
        <v>6.7655469999999998</v>
      </c>
      <c r="J7" s="128">
        <v>5.9130000000000003</v>
      </c>
      <c r="K7" s="128">
        <v>10.861188551000001</v>
      </c>
      <c r="L7" s="128">
        <v>4.2615823660000007</v>
      </c>
      <c r="M7" s="128">
        <v>3.8112031460000004</v>
      </c>
      <c r="N7" s="128">
        <v>-23.800352</v>
      </c>
      <c r="O7" s="128">
        <v>-71.627323999999987</v>
      </c>
      <c r="P7" s="127">
        <v>-75.470433999999997</v>
      </c>
    </row>
    <row r="8" spans="1:16">
      <c r="A8" s="86" t="s">
        <v>353</v>
      </c>
      <c r="B8" s="128">
        <v>1.707E-3</v>
      </c>
      <c r="C8" s="128">
        <v>5.0000000000000004E-6</v>
      </c>
      <c r="D8" s="128">
        <v>0</v>
      </c>
      <c r="E8" s="128">
        <v>1.322144</v>
      </c>
      <c r="F8" s="128">
        <v>0.34625799999999995</v>
      </c>
      <c r="G8" s="128">
        <v>1.957E-3</v>
      </c>
      <c r="H8" s="128">
        <v>0.426817</v>
      </c>
      <c r="I8" s="128">
        <v>0.127051</v>
      </c>
      <c r="J8" s="128">
        <v>0.67723599999999995</v>
      </c>
      <c r="K8" s="128">
        <v>0.43822897300000002</v>
      </c>
      <c r="L8" s="128">
        <v>0.40084640599999999</v>
      </c>
      <c r="M8" s="128">
        <v>0.68300548999999999</v>
      </c>
      <c r="N8" s="128">
        <v>2.0312739999999998</v>
      </c>
      <c r="O8" s="128">
        <v>3.9058420000000003</v>
      </c>
      <c r="P8" s="127">
        <v>7.514494</v>
      </c>
    </row>
    <row r="9" spans="1:16">
      <c r="A9" s="86" t="s">
        <v>352</v>
      </c>
      <c r="B9" s="128">
        <v>6.4191999999999999E-2</v>
      </c>
      <c r="C9" s="128">
        <v>0</v>
      </c>
      <c r="D9" s="128">
        <v>0</v>
      </c>
      <c r="E9" s="128">
        <v>5.8E-5</v>
      </c>
      <c r="F9" s="128">
        <v>0</v>
      </c>
      <c r="G9" s="128">
        <v>3.8000000000000002E-5</v>
      </c>
      <c r="H9" s="128">
        <v>3.9820129999999998</v>
      </c>
      <c r="I9" s="128">
        <v>1.8883840000000001</v>
      </c>
      <c r="J9" s="128">
        <v>1.13914</v>
      </c>
      <c r="K9" s="128">
        <v>2.1827770639999997</v>
      </c>
      <c r="L9" s="128">
        <v>1.266929733</v>
      </c>
      <c r="M9" s="128">
        <v>0.958986483</v>
      </c>
      <c r="N9" s="128">
        <v>-11.557276</v>
      </c>
      <c r="O9" s="128">
        <v>-17.844244999999997</v>
      </c>
      <c r="P9" s="127">
        <v>-20.726478999999998</v>
      </c>
    </row>
    <row r="10" spans="1:16">
      <c r="A10" s="86" t="s">
        <v>351</v>
      </c>
      <c r="B10" s="128">
        <v>1.5877000000000002E-2</v>
      </c>
      <c r="C10" s="128">
        <v>4.0000000000000003E-5</v>
      </c>
      <c r="D10" s="128">
        <v>0</v>
      </c>
      <c r="E10" s="128">
        <v>0.33894099999999999</v>
      </c>
      <c r="F10" s="128">
        <v>1.9737999999999999E-2</v>
      </c>
      <c r="G10" s="128">
        <v>5.2220000000000001E-3</v>
      </c>
      <c r="H10" s="128">
        <v>3.500915</v>
      </c>
      <c r="I10" s="128">
        <v>0.98316400000000004</v>
      </c>
      <c r="J10" s="128">
        <v>1.234345</v>
      </c>
      <c r="K10" s="128">
        <v>2.3826085450000001</v>
      </c>
      <c r="L10" s="128">
        <v>1.5109325440000001</v>
      </c>
      <c r="M10" s="128">
        <v>1.6117114299999999</v>
      </c>
      <c r="N10" s="128">
        <v>27.756948000000001</v>
      </c>
      <c r="O10" s="128">
        <v>20.997675000000001</v>
      </c>
      <c r="P10" s="127">
        <v>21.480747000000001</v>
      </c>
    </row>
    <row r="11" spans="1:16">
      <c r="A11" s="86" t="s">
        <v>350</v>
      </c>
      <c r="B11" s="128">
        <v>10.309243</v>
      </c>
      <c r="C11" s="128">
        <v>1.0049999999999998E-3</v>
      </c>
      <c r="D11" s="128">
        <v>0</v>
      </c>
      <c r="E11" s="128">
        <v>18.458475999999997</v>
      </c>
      <c r="F11" s="128">
        <v>1.114671</v>
      </c>
      <c r="G11" s="128">
        <v>1.0603099999999999</v>
      </c>
      <c r="H11" s="128">
        <v>73.793166999999997</v>
      </c>
      <c r="I11" s="128">
        <v>22.42483</v>
      </c>
      <c r="J11" s="128">
        <v>15.160633000000001</v>
      </c>
      <c r="K11" s="128">
        <v>32.044872685000001</v>
      </c>
      <c r="L11" s="128">
        <v>10.914938159</v>
      </c>
      <c r="M11" s="128">
        <v>7.7749741849999996</v>
      </c>
      <c r="N11" s="128">
        <v>-190.022603</v>
      </c>
      <c r="O11" s="128">
        <v>-341.49227100000002</v>
      </c>
      <c r="P11" s="127">
        <v>-368.285685</v>
      </c>
    </row>
    <row r="12" spans="1:16">
      <c r="A12" s="86" t="s">
        <v>349</v>
      </c>
      <c r="B12" s="128">
        <v>1.2320000000000001E-2</v>
      </c>
      <c r="C12" s="128">
        <v>0</v>
      </c>
      <c r="D12" s="128">
        <v>0</v>
      </c>
      <c r="E12" s="128">
        <v>109.06329099999999</v>
      </c>
      <c r="F12" s="128">
        <v>6.5877470000000002</v>
      </c>
      <c r="G12" s="128">
        <v>2.8332020000000004</v>
      </c>
      <c r="H12" s="128">
        <v>0.21684399999999998</v>
      </c>
      <c r="I12" s="128">
        <v>0.22650499999999998</v>
      </c>
      <c r="J12" s="128">
        <v>0.431481</v>
      </c>
      <c r="K12" s="128">
        <v>0.27189583699999997</v>
      </c>
      <c r="L12" s="128">
        <v>1.0562699390000001</v>
      </c>
      <c r="M12" s="128">
        <v>1.179898133</v>
      </c>
      <c r="N12" s="128">
        <v>30.440081999999997</v>
      </c>
      <c r="O12" s="128">
        <v>141.91700899999998</v>
      </c>
      <c r="P12" s="127">
        <v>146.40755799999999</v>
      </c>
    </row>
    <row r="13" spans="1:16">
      <c r="A13" s="86" t="s">
        <v>348</v>
      </c>
      <c r="B13" s="128">
        <v>3.86E-4</v>
      </c>
      <c r="C13" s="128">
        <v>0</v>
      </c>
      <c r="D13" s="128">
        <v>0</v>
      </c>
      <c r="E13" s="128">
        <v>6.7248840000000003</v>
      </c>
      <c r="F13" s="128">
        <v>1.613766</v>
      </c>
      <c r="G13" s="128">
        <v>2.7299999999999998E-3</v>
      </c>
      <c r="H13" s="128">
        <v>0.37510100000000002</v>
      </c>
      <c r="I13" s="128">
        <v>0.143761</v>
      </c>
      <c r="J13" s="128">
        <v>0.38861000000000001</v>
      </c>
      <c r="K13" s="128">
        <v>0.17002973600000001</v>
      </c>
      <c r="L13" s="128">
        <v>7.7878792000000002E-2</v>
      </c>
      <c r="M13" s="128">
        <v>0.18427663000000002</v>
      </c>
      <c r="N13" s="128">
        <v>-1.404962</v>
      </c>
      <c r="O13" s="128">
        <v>3.2042109999999999</v>
      </c>
      <c r="P13" s="127">
        <v>5.7895559999999993</v>
      </c>
    </row>
    <row r="14" spans="1:16">
      <c r="A14" s="86" t="s">
        <v>347</v>
      </c>
      <c r="B14" s="128">
        <v>3.9829569999999999</v>
      </c>
      <c r="C14" s="128">
        <v>3.1720000000000003E-3</v>
      </c>
      <c r="D14" s="128">
        <v>0</v>
      </c>
      <c r="E14" s="128">
        <v>3.4450390000000004</v>
      </c>
      <c r="F14" s="128">
        <v>0.628409</v>
      </c>
      <c r="G14" s="128">
        <v>2.7674000000000001E-2</v>
      </c>
      <c r="H14" s="128">
        <v>41.373531</v>
      </c>
      <c r="I14" s="128">
        <v>17.430774</v>
      </c>
      <c r="J14" s="128">
        <v>12.012861000000001</v>
      </c>
      <c r="K14" s="128">
        <v>19.132921633000002</v>
      </c>
      <c r="L14" s="128">
        <v>9.1745091599999995</v>
      </c>
      <c r="M14" s="128">
        <v>6.8473023469999994</v>
      </c>
      <c r="N14" s="128">
        <v>-97.128265999999996</v>
      </c>
      <c r="O14" s="128">
        <v>-171.78102999999999</v>
      </c>
      <c r="P14" s="127">
        <v>-191.67908</v>
      </c>
    </row>
    <row r="15" spans="1:16">
      <c r="A15" s="86" t="s">
        <v>346</v>
      </c>
      <c r="B15" s="128">
        <v>1.5509999999999999E-3</v>
      </c>
      <c r="C15" s="128">
        <v>0</v>
      </c>
      <c r="D15" s="128">
        <v>0</v>
      </c>
      <c r="E15" s="128">
        <v>20.663677</v>
      </c>
      <c r="F15" s="128">
        <v>4.4852650000000001</v>
      </c>
      <c r="G15" s="128">
        <v>0.43821100000000002</v>
      </c>
      <c r="H15" s="128">
        <v>0.27811599999999997</v>
      </c>
      <c r="I15" s="128">
        <v>8.2316999999999987E-2</v>
      </c>
      <c r="J15" s="128">
        <v>4.2750000000000002E-3</v>
      </c>
      <c r="K15" s="128">
        <v>0.40872091999999999</v>
      </c>
      <c r="L15" s="128">
        <v>0.70049369799999994</v>
      </c>
      <c r="M15" s="128">
        <v>0.79278561599999997</v>
      </c>
      <c r="N15" s="128">
        <v>2.3630659999999999</v>
      </c>
      <c r="O15" s="128">
        <v>31.457571999999999</v>
      </c>
      <c r="P15" s="127">
        <v>37.922474000000001</v>
      </c>
    </row>
    <row r="16" spans="1:16">
      <c r="A16" s="86" t="s">
        <v>345</v>
      </c>
      <c r="B16" s="128">
        <v>2.4192119999999999</v>
      </c>
      <c r="C16" s="128">
        <v>1.3939999999999998E-3</v>
      </c>
      <c r="D16" s="128">
        <v>0</v>
      </c>
      <c r="E16" s="128">
        <v>13.312102999999999</v>
      </c>
      <c r="F16" s="128">
        <v>1.059642</v>
      </c>
      <c r="G16" s="128">
        <v>6.2436999999999999E-2</v>
      </c>
      <c r="H16" s="128">
        <v>10.934275</v>
      </c>
      <c r="I16" s="128">
        <v>4.8139279999999998</v>
      </c>
      <c r="J16" s="128">
        <v>5.8831130000000007</v>
      </c>
      <c r="K16" s="128">
        <v>11.547075086</v>
      </c>
      <c r="L16" s="128">
        <v>9.3378101260000008</v>
      </c>
      <c r="M16" s="128">
        <v>9.8481873059999998</v>
      </c>
      <c r="N16" s="128">
        <v>35.591144999999997</v>
      </c>
      <c r="O16" s="128">
        <v>42.009614999999997</v>
      </c>
      <c r="P16" s="127">
        <v>52.508900000000004</v>
      </c>
    </row>
    <row r="17" spans="1:16">
      <c r="A17" s="86" t="s">
        <v>344</v>
      </c>
      <c r="B17" s="128">
        <v>5.2832999999999998E-2</v>
      </c>
      <c r="C17" s="128">
        <v>8.599999999999999E-5</v>
      </c>
      <c r="D17" s="128">
        <v>0</v>
      </c>
      <c r="E17" s="128">
        <v>22.221619999999998</v>
      </c>
      <c r="F17" s="128">
        <v>2.523755</v>
      </c>
      <c r="G17" s="128">
        <v>5.1200000000000004E-3</v>
      </c>
      <c r="H17" s="128">
        <v>0.13056499999999999</v>
      </c>
      <c r="I17" s="128">
        <v>0.104562</v>
      </c>
      <c r="J17" s="128">
        <v>0.40355200000000002</v>
      </c>
      <c r="K17" s="128">
        <v>0.12120159699999999</v>
      </c>
      <c r="L17" s="128">
        <v>0.337623803</v>
      </c>
      <c r="M17" s="128">
        <v>0.49160626400000002</v>
      </c>
      <c r="N17" s="128">
        <v>-6.9237510000000002</v>
      </c>
      <c r="O17" s="128">
        <v>16.729053</v>
      </c>
      <c r="P17" s="127">
        <v>20.900224999999999</v>
      </c>
    </row>
    <row r="18" spans="1:16">
      <c r="A18" s="86" t="s">
        <v>343</v>
      </c>
      <c r="B18" s="128">
        <v>5.22E-4</v>
      </c>
      <c r="C18" s="128">
        <v>0</v>
      </c>
      <c r="D18" s="128">
        <v>0</v>
      </c>
      <c r="E18" s="128">
        <v>3.0199999999999997E-4</v>
      </c>
      <c r="F18" s="128">
        <v>1.3000000000000002E-4</v>
      </c>
      <c r="G18" s="128">
        <v>1.01E-4</v>
      </c>
      <c r="H18" s="128">
        <v>1.012866</v>
      </c>
      <c r="I18" s="128">
        <v>0.26766899999999999</v>
      </c>
      <c r="J18" s="128">
        <v>0.37837799999999999</v>
      </c>
      <c r="K18" s="128">
        <v>0.45675169300000007</v>
      </c>
      <c r="L18" s="128">
        <v>0.137743005</v>
      </c>
      <c r="M18" s="128">
        <v>0.18017169799999999</v>
      </c>
      <c r="N18" s="128">
        <v>-4.0574709999999996</v>
      </c>
      <c r="O18" s="128">
        <v>-6.7245469999999994</v>
      </c>
      <c r="P18" s="127">
        <v>-6.6328719999999999</v>
      </c>
    </row>
    <row r="19" spans="1:16">
      <c r="A19" s="86" t="s">
        <v>342</v>
      </c>
      <c r="B19" s="128">
        <v>3.9666E-2</v>
      </c>
      <c r="C19" s="128">
        <v>3.8000000000000002E-5</v>
      </c>
      <c r="D19" s="128">
        <v>0</v>
      </c>
      <c r="E19" s="128">
        <v>4.7720000000000002E-3</v>
      </c>
      <c r="F19" s="128">
        <v>2.2949999999999997E-3</v>
      </c>
      <c r="G19" s="128">
        <v>1.4099999999999998E-4</v>
      </c>
      <c r="H19" s="128">
        <v>1.1111040000000001</v>
      </c>
      <c r="I19" s="128">
        <v>0.27934199999999998</v>
      </c>
      <c r="J19" s="128">
        <v>0.62140799999999996</v>
      </c>
      <c r="K19" s="128">
        <v>1.475730652</v>
      </c>
      <c r="L19" s="128">
        <v>1.1376161489999999</v>
      </c>
      <c r="M19" s="128">
        <v>1.2740498379999998</v>
      </c>
      <c r="N19" s="128">
        <v>7.7876859999999999</v>
      </c>
      <c r="O19" s="128">
        <v>2.160444</v>
      </c>
      <c r="P19" s="127">
        <v>2.5474489999999999</v>
      </c>
    </row>
    <row r="20" spans="1:16">
      <c r="A20" s="86" t="s">
        <v>341</v>
      </c>
      <c r="B20" s="128">
        <v>4.4976999999999996E-2</v>
      </c>
      <c r="C20" s="128">
        <v>2.9E-5</v>
      </c>
      <c r="D20" s="128">
        <v>0</v>
      </c>
      <c r="E20" s="128">
        <v>12.419523</v>
      </c>
      <c r="F20" s="128">
        <v>3.1591719999999999</v>
      </c>
      <c r="G20" s="128">
        <v>0.24433099999999999</v>
      </c>
      <c r="H20" s="128">
        <v>3.9750900000000002</v>
      </c>
      <c r="I20" s="128">
        <v>1.91378</v>
      </c>
      <c r="J20" s="128">
        <v>1.8444529999999999</v>
      </c>
      <c r="K20" s="128">
        <v>1.8008578390000001</v>
      </c>
      <c r="L20" s="128">
        <v>0.91033176000000005</v>
      </c>
      <c r="M20" s="128">
        <v>0.90585425600000002</v>
      </c>
      <c r="N20" s="128">
        <v>-3.2393539999999996</v>
      </c>
      <c r="O20" s="128">
        <v>-0.54583100000000007</v>
      </c>
      <c r="P20" s="127">
        <v>2.4587939999999997</v>
      </c>
    </row>
    <row r="21" spans="1:16">
      <c r="A21" s="86" t="s">
        <v>340</v>
      </c>
      <c r="B21" s="128">
        <v>1.1930889999999998</v>
      </c>
      <c r="C21" s="128">
        <v>1.12E-4</v>
      </c>
      <c r="D21" s="128">
        <v>0</v>
      </c>
      <c r="E21" s="128">
        <v>4.7584660000000003</v>
      </c>
      <c r="F21" s="128">
        <v>1.812827</v>
      </c>
      <c r="G21" s="128">
        <v>8.9971000000000009E-2</v>
      </c>
      <c r="H21" s="128">
        <v>64.750942000000009</v>
      </c>
      <c r="I21" s="128">
        <v>23.344705999999999</v>
      </c>
      <c r="J21" s="128">
        <v>14.396452999999999</v>
      </c>
      <c r="K21" s="128">
        <v>28.176793598</v>
      </c>
      <c r="L21" s="128">
        <v>11.007038867</v>
      </c>
      <c r="M21" s="128">
        <v>7.1420749089999997</v>
      </c>
      <c r="N21" s="128">
        <v>-133.72424799999999</v>
      </c>
      <c r="O21" s="128">
        <v>-255.42392599999999</v>
      </c>
      <c r="P21" s="127">
        <v>-285.23433199999999</v>
      </c>
    </row>
    <row r="22" spans="1:16">
      <c r="A22" s="86" t="s">
        <v>339</v>
      </c>
      <c r="B22" s="128">
        <v>4.7699999999999999E-4</v>
      </c>
      <c r="C22" s="128">
        <v>0</v>
      </c>
      <c r="D22" s="128">
        <v>0</v>
      </c>
      <c r="E22" s="128">
        <v>10.975847</v>
      </c>
      <c r="F22" s="128">
        <v>1.7296050000000001</v>
      </c>
      <c r="G22" s="128">
        <v>7.3540000000000003E-3</v>
      </c>
      <c r="H22" s="128">
        <v>0.92470200000000002</v>
      </c>
      <c r="I22" s="128">
        <v>0.28567799999999999</v>
      </c>
      <c r="J22" s="128">
        <v>0.78696299999999997</v>
      </c>
      <c r="K22" s="128">
        <v>0.60491287799999993</v>
      </c>
      <c r="L22" s="128">
        <v>0.39496503199999999</v>
      </c>
      <c r="M22" s="128">
        <v>0.63823073200000002</v>
      </c>
      <c r="N22" s="128">
        <v>3.2583730000000002</v>
      </c>
      <c r="O22" s="128">
        <v>13.02216</v>
      </c>
      <c r="P22" s="127">
        <v>17.392574</v>
      </c>
    </row>
    <row r="23" spans="1:16">
      <c r="A23" s="86" t="s">
        <v>338</v>
      </c>
      <c r="B23" s="128">
        <v>7.3189999999999991E-2</v>
      </c>
      <c r="C23" s="128">
        <v>3.9999999999999998E-6</v>
      </c>
      <c r="D23" s="128">
        <v>0</v>
      </c>
      <c r="E23" s="128">
        <v>4.3140000000000001E-3</v>
      </c>
      <c r="F23" s="128">
        <v>1.5969999999999999E-3</v>
      </c>
      <c r="G23" s="128">
        <v>0</v>
      </c>
      <c r="H23" s="128">
        <v>1.9456340000000001</v>
      </c>
      <c r="I23" s="128">
        <v>0.61278700000000008</v>
      </c>
      <c r="J23" s="128">
        <v>0.493921</v>
      </c>
      <c r="K23" s="128">
        <v>1.0399326210000002</v>
      </c>
      <c r="L23" s="128">
        <v>0.38194079800000003</v>
      </c>
      <c r="M23" s="128">
        <v>0.32132370700000001</v>
      </c>
      <c r="N23" s="128">
        <v>0.7149930000000001</v>
      </c>
      <c r="O23" s="128">
        <v>-4.2011520000000004</v>
      </c>
      <c r="P23" s="127">
        <v>-4.6440270000000003</v>
      </c>
    </row>
    <row r="24" spans="1:16">
      <c r="A24" s="86" t="s">
        <v>337</v>
      </c>
      <c r="B24" s="128">
        <v>9.0800000000000006E-4</v>
      </c>
      <c r="C24" s="128">
        <v>0</v>
      </c>
      <c r="D24" s="128">
        <v>0</v>
      </c>
      <c r="E24" s="128">
        <v>12.651101000000001</v>
      </c>
      <c r="F24" s="128">
        <v>2.6260509999999999</v>
      </c>
      <c r="G24" s="128">
        <v>6.0980000000000001E-3</v>
      </c>
      <c r="H24" s="128">
        <v>0.44279299999999999</v>
      </c>
      <c r="I24" s="128">
        <v>0.146227</v>
      </c>
      <c r="J24" s="128">
        <v>0.441168</v>
      </c>
      <c r="K24" s="128">
        <v>0.29522562499999999</v>
      </c>
      <c r="L24" s="128">
        <v>0.18461702299999999</v>
      </c>
      <c r="M24" s="128">
        <v>0.34631844499999997</v>
      </c>
      <c r="N24" s="128">
        <v>-1.1810999999999998</v>
      </c>
      <c r="O24" s="128">
        <v>8.3034350000000003</v>
      </c>
      <c r="P24" s="127">
        <v>12.441383</v>
      </c>
    </row>
    <row r="25" spans="1:16">
      <c r="A25" s="86" t="s">
        <v>336</v>
      </c>
      <c r="B25" s="128">
        <v>1.9999999999999999E-6</v>
      </c>
      <c r="C25" s="128">
        <v>0</v>
      </c>
      <c r="D25" s="128">
        <v>0</v>
      </c>
      <c r="E25" s="128">
        <v>2.8287E-2</v>
      </c>
      <c r="F25" s="128">
        <v>1.11E-4</v>
      </c>
      <c r="G25" s="128">
        <v>9.2600000000000007E-4</v>
      </c>
      <c r="H25" s="128">
        <v>0</v>
      </c>
      <c r="I25" s="128">
        <v>0</v>
      </c>
      <c r="J25" s="128">
        <v>0</v>
      </c>
      <c r="K25" s="128">
        <v>0</v>
      </c>
      <c r="L25" s="128">
        <v>0</v>
      </c>
      <c r="M25" s="128">
        <v>0</v>
      </c>
      <c r="N25" s="128">
        <v>7.2523900000000001</v>
      </c>
      <c r="O25" s="128">
        <v>7.3699979999999998</v>
      </c>
      <c r="P25" s="127">
        <v>7.2797499999999999</v>
      </c>
    </row>
    <row r="26" spans="1:16">
      <c r="A26" s="86" t="s">
        <v>335</v>
      </c>
      <c r="B26" s="128">
        <v>1.624E-3</v>
      </c>
      <c r="C26" s="128">
        <v>0</v>
      </c>
      <c r="D26" s="128">
        <v>0</v>
      </c>
      <c r="E26" s="128">
        <v>2.1971000000000001E-2</v>
      </c>
      <c r="F26" s="128">
        <v>2.7600000000000004E-4</v>
      </c>
      <c r="G26" s="128">
        <v>0</v>
      </c>
      <c r="H26" s="128">
        <v>0.49062299999999998</v>
      </c>
      <c r="I26" s="128">
        <v>0.139846</v>
      </c>
      <c r="J26" s="128">
        <v>0.22902400000000001</v>
      </c>
      <c r="K26" s="128">
        <v>0.20405125700000001</v>
      </c>
      <c r="L26" s="128">
        <v>5.8162129999999999E-2</v>
      </c>
      <c r="M26" s="128">
        <v>9.5251654000000005E-2</v>
      </c>
      <c r="N26" s="128">
        <v>-2.8142489999999998</v>
      </c>
      <c r="O26" s="128">
        <v>-3.9070670000000001</v>
      </c>
      <c r="P26" s="127">
        <v>-3.593899</v>
      </c>
    </row>
    <row r="27" spans="1:16">
      <c r="A27" s="86" t="s">
        <v>334</v>
      </c>
      <c r="B27" s="128">
        <v>0.15093299999999998</v>
      </c>
      <c r="C27" s="128">
        <v>0</v>
      </c>
      <c r="D27" s="128">
        <v>0</v>
      </c>
      <c r="E27" s="128">
        <v>4.2806999999999995</v>
      </c>
      <c r="F27" s="128">
        <v>0.59790599999999994</v>
      </c>
      <c r="G27" s="128">
        <v>0.38708900000000002</v>
      </c>
      <c r="H27" s="128">
        <v>34.191637999999998</v>
      </c>
      <c r="I27" s="128">
        <v>7.9820630000000001</v>
      </c>
      <c r="J27" s="128">
        <v>7.3756049999999993</v>
      </c>
      <c r="K27" s="128">
        <v>16.557743746</v>
      </c>
      <c r="L27" s="128">
        <v>4.7448102649999999</v>
      </c>
      <c r="M27" s="128">
        <v>4.4306077539999995</v>
      </c>
      <c r="N27" s="128">
        <v>20.608798999999998</v>
      </c>
      <c r="O27" s="128">
        <v>-61.997078000000002</v>
      </c>
      <c r="P27" s="127">
        <v>-64.402123000000003</v>
      </c>
    </row>
    <row r="28" spans="1:16">
      <c r="A28" s="86" t="s">
        <v>333</v>
      </c>
      <c r="B28" s="128">
        <v>0</v>
      </c>
      <c r="C28" s="128">
        <v>0</v>
      </c>
      <c r="D28" s="128">
        <v>0</v>
      </c>
      <c r="E28" s="128">
        <v>79.122831999999988</v>
      </c>
      <c r="F28" s="128">
        <v>1.582384</v>
      </c>
      <c r="G28" s="128">
        <v>1.111164</v>
      </c>
      <c r="H28" s="128">
        <v>5.8900000000000001E-4</v>
      </c>
      <c r="I28" s="128">
        <v>1.54E-2</v>
      </c>
      <c r="J28" s="128">
        <v>1.2099999999999999E-3</v>
      </c>
      <c r="K28" s="128">
        <v>7.4755199999999996E-4</v>
      </c>
      <c r="L28" s="128">
        <v>2.8370955000000003E-2</v>
      </c>
      <c r="M28" s="128">
        <v>2.0281562E-2</v>
      </c>
      <c r="N28" s="128">
        <v>44.315466000000001</v>
      </c>
      <c r="O28" s="128">
        <v>122.282155</v>
      </c>
      <c r="P28" s="127">
        <v>123.29280300000001</v>
      </c>
    </row>
    <row r="29" spans="1:16">
      <c r="A29" s="86" t="s">
        <v>332</v>
      </c>
      <c r="B29" s="128">
        <v>4.5447690000000005</v>
      </c>
      <c r="C29" s="128">
        <v>3.7500000000000001E-4</v>
      </c>
      <c r="D29" s="128">
        <v>0</v>
      </c>
      <c r="E29" s="128">
        <v>5.4278140000000006</v>
      </c>
      <c r="F29" s="128">
        <v>1.32873</v>
      </c>
      <c r="G29" s="128">
        <v>1.5300000000000001E-2</v>
      </c>
      <c r="H29" s="128">
        <v>7.1413869999999999</v>
      </c>
      <c r="I29" s="128">
        <v>1.5847550000000001</v>
      </c>
      <c r="J29" s="128">
        <v>1.6591590000000001</v>
      </c>
      <c r="K29" s="128">
        <v>4.470379007</v>
      </c>
      <c r="L29" s="128">
        <v>2.3237771760000001</v>
      </c>
      <c r="M29" s="128">
        <v>2.4010232989999998</v>
      </c>
      <c r="N29" s="128">
        <v>12.525264</v>
      </c>
      <c r="O29" s="128">
        <v>-4.642334</v>
      </c>
      <c r="P29" s="127">
        <v>-1.7997529999999999</v>
      </c>
    </row>
    <row r="30" spans="1:16">
      <c r="A30" s="86" t="s">
        <v>331</v>
      </c>
      <c r="B30" s="128">
        <v>1.3618E-2</v>
      </c>
      <c r="C30" s="128">
        <v>0</v>
      </c>
      <c r="D30" s="128">
        <v>0</v>
      </c>
      <c r="E30" s="128">
        <v>3.7336939999999998</v>
      </c>
      <c r="F30" s="128">
        <v>3.7094999999999996E-2</v>
      </c>
      <c r="G30" s="128">
        <v>2.4480000000000001E-3</v>
      </c>
      <c r="H30" s="128">
        <v>2.0678239999999999</v>
      </c>
      <c r="I30" s="128">
        <v>1.422372</v>
      </c>
      <c r="J30" s="128">
        <v>1.8435599999999999</v>
      </c>
      <c r="K30" s="128">
        <v>0.98441919400000011</v>
      </c>
      <c r="L30" s="128">
        <v>0.77557899899999994</v>
      </c>
      <c r="M30" s="128">
        <v>0.95127061600000007</v>
      </c>
      <c r="N30" s="128">
        <v>-13.906784</v>
      </c>
      <c r="O30" s="128">
        <v>-11.510243000000001</v>
      </c>
      <c r="P30" s="127">
        <v>-10.504674000000001</v>
      </c>
    </row>
    <row r="31" spans="1:16">
      <c r="A31" s="86" t="s">
        <v>330</v>
      </c>
      <c r="B31" s="128">
        <v>1.2999999999999999E-5</v>
      </c>
      <c r="C31" s="128">
        <v>0</v>
      </c>
      <c r="D31" s="128">
        <v>0</v>
      </c>
      <c r="E31" s="128">
        <v>0.143959</v>
      </c>
      <c r="F31" s="128">
        <v>6.6197999999999993E-2</v>
      </c>
      <c r="G31" s="128">
        <v>3.7309999999999999E-3</v>
      </c>
      <c r="H31" s="128">
        <v>1.4717529999999999</v>
      </c>
      <c r="I31" s="128">
        <v>0.190632</v>
      </c>
      <c r="J31" s="128">
        <v>1.2518009999999999</v>
      </c>
      <c r="K31" s="128">
        <v>1.3955859820000001</v>
      </c>
      <c r="L31" s="128">
        <v>0.91897593299999991</v>
      </c>
      <c r="M31" s="128">
        <v>1.4533207990000001</v>
      </c>
      <c r="N31" s="128">
        <v>21.305374</v>
      </c>
      <c r="O31" s="128">
        <v>15.370449000000001</v>
      </c>
      <c r="P31" s="127">
        <v>20.313168000000001</v>
      </c>
    </row>
    <row r="32" spans="1:16">
      <c r="A32" s="86" t="s">
        <v>329</v>
      </c>
      <c r="B32" s="128">
        <v>1.111E-3</v>
      </c>
      <c r="C32" s="128">
        <v>0</v>
      </c>
      <c r="D32" s="128">
        <v>0</v>
      </c>
      <c r="E32" s="128">
        <v>3.3990000000000001E-3</v>
      </c>
      <c r="F32" s="128">
        <v>4.5400000000000003E-4</v>
      </c>
      <c r="G32" s="128">
        <v>0</v>
      </c>
      <c r="H32" s="128">
        <v>2.3401419999999997</v>
      </c>
      <c r="I32" s="128">
        <v>0.539856</v>
      </c>
      <c r="J32" s="128">
        <v>0.72030899999999998</v>
      </c>
      <c r="K32" s="128">
        <v>0.87697494900000006</v>
      </c>
      <c r="L32" s="128">
        <v>0.24769502600000001</v>
      </c>
      <c r="M32" s="128">
        <v>0.32185423300000005</v>
      </c>
      <c r="N32" s="128">
        <v>-11.749506</v>
      </c>
      <c r="O32" s="128">
        <v>-16.290556000000002</v>
      </c>
      <c r="P32" s="127">
        <v>-15.914982</v>
      </c>
    </row>
    <row r="33" spans="1:16">
      <c r="A33" s="86" t="s">
        <v>328</v>
      </c>
      <c r="B33" s="128">
        <v>2.7469999999999999E-3</v>
      </c>
      <c r="C33" s="128">
        <v>0</v>
      </c>
      <c r="D33" s="128">
        <v>0</v>
      </c>
      <c r="E33" s="128">
        <v>30.636033000000001</v>
      </c>
      <c r="F33" s="128">
        <v>0.91524899999999998</v>
      </c>
      <c r="G33" s="128">
        <v>0.75536199999999998</v>
      </c>
      <c r="H33" s="128">
        <v>2.7268999999999998E-2</v>
      </c>
      <c r="I33" s="128">
        <v>1.7510999999999999E-2</v>
      </c>
      <c r="J33" s="128">
        <v>9.459999999999999E-4</v>
      </c>
      <c r="K33" s="128">
        <v>0.31054419900000008</v>
      </c>
      <c r="L33" s="128">
        <v>1.059090206</v>
      </c>
      <c r="M33" s="128">
        <v>1.0752111179999999</v>
      </c>
      <c r="N33" s="128">
        <v>5.1380780000000001</v>
      </c>
      <c r="O33" s="128">
        <v>65.823268999999996</v>
      </c>
      <c r="P33" s="127">
        <v>66.648262000000003</v>
      </c>
    </row>
    <row r="34" spans="1:16">
      <c r="A34" s="86" t="s">
        <v>327</v>
      </c>
      <c r="B34" s="128">
        <v>1.0269999999999999E-3</v>
      </c>
      <c r="C34" s="128">
        <v>0</v>
      </c>
      <c r="D34" s="128">
        <v>0</v>
      </c>
      <c r="E34" s="128">
        <v>1.12E-4</v>
      </c>
      <c r="F34" s="128">
        <v>1.55E-4</v>
      </c>
      <c r="G34" s="128">
        <v>2.9239999999999999E-3</v>
      </c>
      <c r="H34" s="128">
        <v>0.66795799999999994</v>
      </c>
      <c r="I34" s="128">
        <v>0.20908399999999999</v>
      </c>
      <c r="J34" s="128">
        <v>0.25315599999999999</v>
      </c>
      <c r="K34" s="128">
        <v>0.51063561899999999</v>
      </c>
      <c r="L34" s="128">
        <v>0.30882452899999996</v>
      </c>
      <c r="M34" s="128">
        <v>0.32125230200000005</v>
      </c>
      <c r="N34" s="128">
        <v>11.134386000000001</v>
      </c>
      <c r="O34" s="128">
        <v>8.9884000000000004</v>
      </c>
      <c r="P34" s="127">
        <v>8.9367680000000007</v>
      </c>
    </row>
    <row r="35" spans="1:16">
      <c r="A35" s="86" t="s">
        <v>326</v>
      </c>
      <c r="B35" s="128">
        <v>8.201E-3</v>
      </c>
      <c r="C35" s="128">
        <v>6.9999999999999999E-6</v>
      </c>
      <c r="D35" s="128">
        <v>0</v>
      </c>
      <c r="E35" s="128">
        <v>4.0511999999999999E-2</v>
      </c>
      <c r="F35" s="128">
        <v>9.9939999999999994E-3</v>
      </c>
      <c r="G35" s="128">
        <v>4.6500000000000003E-4</v>
      </c>
      <c r="H35" s="128">
        <v>0.34057799999999999</v>
      </c>
      <c r="I35" s="128">
        <v>0.15587500000000001</v>
      </c>
      <c r="J35" s="128">
        <v>0.437359</v>
      </c>
      <c r="K35" s="128">
        <v>0.566658141</v>
      </c>
      <c r="L35" s="128">
        <v>0.548734948</v>
      </c>
      <c r="M35" s="128">
        <v>0.66632655899999993</v>
      </c>
      <c r="N35" s="128">
        <v>7.5801660000000002</v>
      </c>
      <c r="O35" s="128">
        <v>7.6896719999999998</v>
      </c>
      <c r="P35" s="127">
        <v>8.3305959999999999</v>
      </c>
    </row>
    <row r="36" spans="1:16" ht="15.75" thickBot="1">
      <c r="A36" s="87" t="s">
        <v>325</v>
      </c>
      <c r="B36" s="126">
        <v>0.353773</v>
      </c>
      <c r="C36" s="126">
        <v>1.4299999999999998E-4</v>
      </c>
      <c r="D36" s="126">
        <v>0</v>
      </c>
      <c r="E36" s="126">
        <v>95.559151999999997</v>
      </c>
      <c r="F36" s="126">
        <v>16.800240000000002</v>
      </c>
      <c r="G36" s="126">
        <v>8.996435</v>
      </c>
      <c r="H36" s="126">
        <v>9.0264410000000002</v>
      </c>
      <c r="I36" s="126">
        <v>4.2558889999999998</v>
      </c>
      <c r="J36" s="126">
        <v>3.0126189999999999</v>
      </c>
      <c r="K36" s="126">
        <v>6.1487243279999992</v>
      </c>
      <c r="L36" s="126">
        <v>4.8334960350000005</v>
      </c>
      <c r="M36" s="126">
        <v>4.569966881</v>
      </c>
      <c r="N36" s="126">
        <v>27.558585000000001</v>
      </c>
      <c r="O36" s="126">
        <v>124.895754</v>
      </c>
      <c r="P36" s="125">
        <v>137.80203</v>
      </c>
    </row>
    <row r="37" spans="1:16">
      <c r="A37" s="124" t="s">
        <v>300</v>
      </c>
      <c r="B37" s="123">
        <f t="shared" ref="B37:P37" si="0">SUM(B4:B36)</f>
        <v>23.418494000000003</v>
      </c>
      <c r="C37" s="123">
        <f t="shared" si="0"/>
        <v>6.4420000000000007E-3</v>
      </c>
      <c r="D37" s="123">
        <f t="shared" si="0"/>
        <v>0</v>
      </c>
      <c r="E37" s="123">
        <f t="shared" si="0"/>
        <v>456.34366699999998</v>
      </c>
      <c r="F37" s="123">
        <f t="shared" si="0"/>
        <v>49.209101000000004</v>
      </c>
      <c r="G37" s="123">
        <f t="shared" si="0"/>
        <v>16.171679000000001</v>
      </c>
      <c r="H37" s="123">
        <f t="shared" si="0"/>
        <v>292.41807199999994</v>
      </c>
      <c r="I37" s="123">
        <f t="shared" si="0"/>
        <v>100.57713599999998</v>
      </c>
      <c r="J37" s="123">
        <f t="shared" si="0"/>
        <v>81.050325999999998</v>
      </c>
      <c r="K37" s="123">
        <f t="shared" si="0"/>
        <v>147.94262553999997</v>
      </c>
      <c r="L37" s="123">
        <f t="shared" si="0"/>
        <v>70.118294124000002</v>
      </c>
      <c r="M37" s="123">
        <f t="shared" si="0"/>
        <v>62.288232547000007</v>
      </c>
      <c r="N37" s="123">
        <f t="shared" si="0"/>
        <v>-210.93919400000007</v>
      </c>
      <c r="O37" s="123">
        <f t="shared" si="0"/>
        <v>-321.29690999999997</v>
      </c>
      <c r="P37" s="123">
        <f t="shared" si="0"/>
        <v>-339.42368400000004</v>
      </c>
    </row>
  </sheetData>
  <mergeCells count="5">
    <mergeCell ref="B2:D2"/>
    <mergeCell ref="E2:G2"/>
    <mergeCell ref="H2:J2"/>
    <mergeCell ref="K2:M2"/>
    <mergeCell ref="N2:P2"/>
  </mergeCells>
  <hyperlinks>
    <hyperlink ref="O1" location="ReadMe!A1" display="go back to ReadMe"/>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workbookViewId="0">
      <selection activeCell="N13" sqref="N13"/>
    </sheetView>
  </sheetViews>
  <sheetFormatPr baseColWidth="10" defaultColWidth="11.42578125" defaultRowHeight="15"/>
  <cols>
    <col min="1" max="16384" width="11.42578125" style="115"/>
  </cols>
  <sheetData>
    <row r="1" spans="1:16" ht="19.5" thickBot="1">
      <c r="A1" s="120" t="s">
        <v>302</v>
      </c>
      <c r="E1" s="118" t="s">
        <v>365</v>
      </c>
      <c r="O1" s="142" t="s">
        <v>370</v>
      </c>
    </row>
    <row r="2" spans="1:16">
      <c r="A2" s="129"/>
      <c r="B2" s="214" t="s">
        <v>20</v>
      </c>
      <c r="C2" s="214"/>
      <c r="D2" s="214"/>
      <c r="E2" s="214" t="s">
        <v>251</v>
      </c>
      <c r="F2" s="214"/>
      <c r="G2" s="214"/>
      <c r="H2" s="214" t="s">
        <v>363</v>
      </c>
      <c r="I2" s="214"/>
      <c r="J2" s="214"/>
      <c r="K2" s="214" t="s">
        <v>362</v>
      </c>
      <c r="L2" s="214"/>
      <c r="M2" s="214"/>
      <c r="N2" s="214" t="s">
        <v>361</v>
      </c>
      <c r="O2" s="214"/>
      <c r="P2" s="215"/>
    </row>
    <row r="3" spans="1:16" ht="15.75" thickBot="1">
      <c r="A3" s="87"/>
      <c r="B3" s="82" t="s">
        <v>360</v>
      </c>
      <c r="C3" s="82" t="s">
        <v>359</v>
      </c>
      <c r="D3" s="82" t="s">
        <v>358</v>
      </c>
      <c r="E3" s="82" t="s">
        <v>360</v>
      </c>
      <c r="F3" s="82" t="s">
        <v>359</v>
      </c>
      <c r="G3" s="82" t="s">
        <v>358</v>
      </c>
      <c r="H3" s="82" t="s">
        <v>360</v>
      </c>
      <c r="I3" s="82" t="s">
        <v>359</v>
      </c>
      <c r="J3" s="82" t="s">
        <v>358</v>
      </c>
      <c r="K3" s="82" t="s">
        <v>360</v>
      </c>
      <c r="L3" s="82" t="s">
        <v>359</v>
      </c>
      <c r="M3" s="82" t="s">
        <v>358</v>
      </c>
      <c r="N3" s="82" t="s">
        <v>360</v>
      </c>
      <c r="O3" s="82" t="s">
        <v>359</v>
      </c>
      <c r="P3" s="105" t="s">
        <v>358</v>
      </c>
    </row>
    <row r="4" spans="1:16">
      <c r="A4" s="130" t="s">
        <v>357</v>
      </c>
      <c r="B4" s="128">
        <v>1.1E-5</v>
      </c>
      <c r="C4" s="128">
        <v>0</v>
      </c>
      <c r="D4" s="128">
        <v>0</v>
      </c>
      <c r="E4" s="128">
        <v>0.465526</v>
      </c>
      <c r="F4" s="128">
        <v>0.300265</v>
      </c>
      <c r="G4" s="128">
        <v>0.337287</v>
      </c>
      <c r="H4" s="128">
        <v>0</v>
      </c>
      <c r="I4" s="128">
        <v>0</v>
      </c>
      <c r="J4" s="128">
        <v>0</v>
      </c>
      <c r="K4" s="128">
        <v>0</v>
      </c>
      <c r="L4" s="128">
        <v>0</v>
      </c>
      <c r="M4" s="128">
        <v>0</v>
      </c>
      <c r="N4" s="128">
        <v>4.4551850000000002</v>
      </c>
      <c r="O4" s="128">
        <v>4.3948400000000003</v>
      </c>
      <c r="P4" s="127">
        <v>4.5834139999999994</v>
      </c>
    </row>
    <row r="5" spans="1:16">
      <c r="A5" s="86" t="s">
        <v>356</v>
      </c>
      <c r="B5" s="128">
        <v>0.98580100000000004</v>
      </c>
      <c r="C5" s="128">
        <v>3.2139999999999998E-3</v>
      </c>
      <c r="D5" s="128">
        <v>0</v>
      </c>
      <c r="E5" s="128">
        <v>3.6285940000000001</v>
      </c>
      <c r="F5" s="128">
        <v>0.40900700000000001</v>
      </c>
      <c r="G5" s="128">
        <v>8.0417000000000002E-2</v>
      </c>
      <c r="H5" s="128">
        <v>1.9957989999999999</v>
      </c>
      <c r="I5" s="128">
        <v>0.17522200000000002</v>
      </c>
      <c r="J5" s="128">
        <v>1.6850000000000001E-3</v>
      </c>
      <c r="K5" s="128">
        <v>1.0901766340000001</v>
      </c>
      <c r="L5" s="128">
        <v>0.25390939699999998</v>
      </c>
      <c r="M5" s="128">
        <v>0.130894331</v>
      </c>
      <c r="N5" s="128">
        <v>9.5278290000000005</v>
      </c>
      <c r="O5" s="128">
        <v>2.7171149999999997</v>
      </c>
      <c r="P5" s="127">
        <v>0.14937</v>
      </c>
    </row>
    <row r="6" spans="1:16">
      <c r="A6" s="86" t="s">
        <v>355</v>
      </c>
      <c r="B6" s="128">
        <v>2.1999999999999999E-5</v>
      </c>
      <c r="C6" s="128">
        <v>0</v>
      </c>
      <c r="D6" s="128">
        <v>0</v>
      </c>
      <c r="E6" s="128">
        <v>0.920543</v>
      </c>
      <c r="F6" s="128">
        <v>0.25694900000000004</v>
      </c>
      <c r="G6" s="128">
        <v>0.24863099999999999</v>
      </c>
      <c r="H6" s="128">
        <v>0</v>
      </c>
      <c r="I6" s="128">
        <v>0</v>
      </c>
      <c r="J6" s="128">
        <v>0</v>
      </c>
      <c r="K6" s="128">
        <v>1.0986353999999999E-2</v>
      </c>
      <c r="L6" s="128">
        <v>1.0340228999999999E-2</v>
      </c>
      <c r="M6" s="128">
        <v>9.1651340000000001E-3</v>
      </c>
      <c r="N6" s="128">
        <v>15.430870000000001</v>
      </c>
      <c r="O6" s="128">
        <v>15.939907</v>
      </c>
      <c r="P6" s="127">
        <v>15.920638</v>
      </c>
    </row>
    <row r="7" spans="1:16">
      <c r="A7" s="86" t="s">
        <v>354</v>
      </c>
      <c r="B7" s="128">
        <v>4.75549</v>
      </c>
      <c r="C7" s="128">
        <v>4.47E-3</v>
      </c>
      <c r="D7" s="128">
        <v>0</v>
      </c>
      <c r="E7" s="128">
        <v>2.941919</v>
      </c>
      <c r="F7" s="128">
        <v>1.8717190000000001</v>
      </c>
      <c r="G7" s="128">
        <v>0.74277400000000005</v>
      </c>
      <c r="H7" s="128">
        <v>3.7096649999999998</v>
      </c>
      <c r="I7" s="128">
        <v>0.20685200000000001</v>
      </c>
      <c r="J7" s="128">
        <v>2.4514000000000001E-2</v>
      </c>
      <c r="K7" s="128">
        <v>2.003774682</v>
      </c>
      <c r="L7" s="128">
        <v>0.25978758099999999</v>
      </c>
      <c r="M7" s="128">
        <v>0.17187689</v>
      </c>
      <c r="N7" s="128">
        <v>-25.641102</v>
      </c>
      <c r="O7" s="128">
        <v>-51.378684</v>
      </c>
      <c r="P7" s="127">
        <v>-51.274577000000001</v>
      </c>
    </row>
    <row r="8" spans="1:16">
      <c r="A8" s="86" t="s">
        <v>353</v>
      </c>
      <c r="B8" s="128">
        <v>1.9000000000000001E-5</v>
      </c>
      <c r="C8" s="128">
        <v>0</v>
      </c>
      <c r="D8" s="128">
        <v>0</v>
      </c>
      <c r="E8" s="128">
        <v>2.2728069999999998</v>
      </c>
      <c r="F8" s="128">
        <v>0.82837800000000006</v>
      </c>
      <c r="G8" s="128">
        <v>1.027401</v>
      </c>
      <c r="H8" s="128">
        <v>0</v>
      </c>
      <c r="I8" s="128">
        <v>0</v>
      </c>
      <c r="J8" s="128">
        <v>0</v>
      </c>
      <c r="K8" s="128">
        <v>0.128129088</v>
      </c>
      <c r="L8" s="128">
        <v>0.11785139500000001</v>
      </c>
      <c r="M8" s="128">
        <v>7.4480869000000019E-2</v>
      </c>
      <c r="N8" s="128">
        <v>3.7545070000000003</v>
      </c>
      <c r="O8" s="128">
        <v>4.4997240000000005</v>
      </c>
      <c r="P8" s="127">
        <v>1.956472</v>
      </c>
    </row>
    <row r="9" spans="1:16">
      <c r="A9" s="86" t="s">
        <v>352</v>
      </c>
      <c r="B9" s="128">
        <v>0.538215</v>
      </c>
      <c r="C9" s="128">
        <v>5.6050000000000006E-3</v>
      </c>
      <c r="D9" s="128">
        <v>0</v>
      </c>
      <c r="E9" s="128">
        <v>0.20722200000000002</v>
      </c>
      <c r="F9" s="128">
        <v>0.26624500000000001</v>
      </c>
      <c r="G9" s="128">
        <v>1.4291999999999999E-2</v>
      </c>
      <c r="H9" s="128">
        <v>3.0694020000000002</v>
      </c>
      <c r="I9" s="128">
        <v>0.12834399999999999</v>
      </c>
      <c r="J9" s="128">
        <v>7.0980000000000001E-3</v>
      </c>
      <c r="K9" s="128">
        <v>1.390315331</v>
      </c>
      <c r="L9" s="128">
        <v>0.120804722</v>
      </c>
      <c r="M9" s="128">
        <v>5.7274633999999998E-2</v>
      </c>
      <c r="N9" s="128">
        <v>-8.2012409999999996</v>
      </c>
      <c r="O9" s="128">
        <v>-17.823115000000001</v>
      </c>
      <c r="P9" s="127">
        <v>-18.077128999999999</v>
      </c>
    </row>
    <row r="10" spans="1:16">
      <c r="A10" s="86" t="s">
        <v>351</v>
      </c>
      <c r="B10" s="128">
        <v>0.40375099999999997</v>
      </c>
      <c r="C10" s="128">
        <v>5.5139999999999998E-3</v>
      </c>
      <c r="D10" s="128">
        <v>0</v>
      </c>
      <c r="E10" s="128">
        <v>0.38232100000000002</v>
      </c>
      <c r="F10" s="128">
        <v>0.41523899999999997</v>
      </c>
      <c r="G10" s="128">
        <v>0.19944999999999999</v>
      </c>
      <c r="H10" s="128">
        <v>2.0373600000000001</v>
      </c>
      <c r="I10" s="128">
        <v>0.114714</v>
      </c>
      <c r="J10" s="128">
        <v>3.5209999999999998E-3</v>
      </c>
      <c r="K10" s="128">
        <v>1.2439778449999999</v>
      </c>
      <c r="L10" s="128">
        <v>0.29187675199999996</v>
      </c>
      <c r="M10" s="128">
        <v>0.17850338099999999</v>
      </c>
      <c r="N10" s="128">
        <v>-6.8900589999999999</v>
      </c>
      <c r="O10" s="128">
        <v>-19.847235000000001</v>
      </c>
      <c r="P10" s="127">
        <v>-23.650499</v>
      </c>
    </row>
    <row r="11" spans="1:16">
      <c r="A11" s="86" t="s">
        <v>350</v>
      </c>
      <c r="B11" s="128">
        <v>9.5566449999999996</v>
      </c>
      <c r="C11" s="128">
        <v>7.5919999999999998E-3</v>
      </c>
      <c r="D11" s="128">
        <v>0</v>
      </c>
      <c r="E11" s="128">
        <v>48.651055999999997</v>
      </c>
      <c r="F11" s="128">
        <v>15.723227999999999</v>
      </c>
      <c r="G11" s="128">
        <v>9.8961600000000001</v>
      </c>
      <c r="H11" s="128">
        <v>17.074190999999999</v>
      </c>
      <c r="I11" s="128">
        <v>0.74057000000000006</v>
      </c>
      <c r="J11" s="128">
        <v>5.8337E-2</v>
      </c>
      <c r="K11" s="128">
        <v>9.4902091590000008</v>
      </c>
      <c r="L11" s="128">
        <v>1.4053270660000001</v>
      </c>
      <c r="M11" s="128">
        <v>0.92852410299999999</v>
      </c>
      <c r="N11" s="128">
        <v>-96.781891000000002</v>
      </c>
      <c r="O11" s="128">
        <v>-178.546425</v>
      </c>
      <c r="P11" s="127">
        <v>-185.14977500000001</v>
      </c>
    </row>
    <row r="12" spans="1:16">
      <c r="A12" s="86" t="s">
        <v>349</v>
      </c>
      <c r="B12" s="128">
        <v>2.1349999999999997E-3</v>
      </c>
      <c r="C12" s="128">
        <v>8.5000000000000006E-5</v>
      </c>
      <c r="D12" s="128">
        <v>0</v>
      </c>
      <c r="E12" s="128">
        <v>93.349636000000004</v>
      </c>
      <c r="F12" s="128">
        <v>38.339466999999999</v>
      </c>
      <c r="G12" s="128">
        <v>19.854354000000001</v>
      </c>
      <c r="H12" s="128">
        <v>0.118691</v>
      </c>
      <c r="I12" s="128">
        <v>3.6969000000000002E-2</v>
      </c>
      <c r="J12" s="128">
        <v>1.2150000000000002E-3</v>
      </c>
      <c r="K12" s="128">
        <v>8.8573119999999991E-2</v>
      </c>
      <c r="L12" s="128">
        <v>8.9879312000000003E-2</v>
      </c>
      <c r="M12" s="128">
        <v>6.0979957000000001E-2</v>
      </c>
      <c r="N12" s="128">
        <v>31.799844</v>
      </c>
      <c r="O12" s="128">
        <v>89.043849000000009</v>
      </c>
      <c r="P12" s="127">
        <v>107.05635000000001</v>
      </c>
    </row>
    <row r="13" spans="1:16">
      <c r="A13" s="86" t="s">
        <v>348</v>
      </c>
      <c r="B13" s="128">
        <v>3.1000000000000001E-5</v>
      </c>
      <c r="C13" s="128">
        <v>0</v>
      </c>
      <c r="D13" s="128">
        <v>0</v>
      </c>
      <c r="E13" s="128">
        <v>8.2199590000000011</v>
      </c>
      <c r="F13" s="128">
        <v>4.387505</v>
      </c>
      <c r="G13" s="128">
        <v>2.2356570000000002</v>
      </c>
      <c r="H13" s="128">
        <v>4.6045999999999997E-2</v>
      </c>
      <c r="I13" s="128">
        <v>9.8510000000000004E-3</v>
      </c>
      <c r="J13" s="128">
        <v>2.6000000000000003E-4</v>
      </c>
      <c r="K13" s="128">
        <v>4.1470033999999996E-2</v>
      </c>
      <c r="L13" s="128">
        <v>2.5438382000000002E-2</v>
      </c>
      <c r="M13" s="128">
        <v>1.5074504999999998E-2</v>
      </c>
      <c r="N13" s="128">
        <v>-0.195436</v>
      </c>
      <c r="O13" s="128">
        <v>3.5341480000000001</v>
      </c>
      <c r="P13" s="127">
        <v>5.4534409999999998</v>
      </c>
    </row>
    <row r="14" spans="1:16">
      <c r="A14" s="86" t="s">
        <v>347</v>
      </c>
      <c r="B14" s="128">
        <v>4.4976509999999994</v>
      </c>
      <c r="C14" s="128">
        <v>2.6088E-2</v>
      </c>
      <c r="D14" s="128">
        <v>0</v>
      </c>
      <c r="E14" s="128">
        <v>33.051034000000001</v>
      </c>
      <c r="F14" s="128">
        <v>18.568866999999997</v>
      </c>
      <c r="G14" s="128">
        <v>15.473409</v>
      </c>
      <c r="H14" s="128">
        <v>11.073600000000001</v>
      </c>
      <c r="I14" s="128">
        <v>1.1805000000000001</v>
      </c>
      <c r="J14" s="128">
        <v>2.4103000000000003E-2</v>
      </c>
      <c r="K14" s="128">
        <v>5.9924668510000005</v>
      </c>
      <c r="L14" s="128">
        <v>1.3123981010000001</v>
      </c>
      <c r="M14" s="128">
        <v>0.644489219</v>
      </c>
      <c r="N14" s="128">
        <v>-27.196168</v>
      </c>
      <c r="O14" s="128">
        <v>-67.781044999999992</v>
      </c>
      <c r="P14" s="127">
        <v>-76.850019000000003</v>
      </c>
    </row>
    <row r="15" spans="1:16">
      <c r="A15" s="86" t="s">
        <v>346</v>
      </c>
      <c r="B15" s="128">
        <v>1.2520000000000001E-3</v>
      </c>
      <c r="C15" s="128">
        <v>3.4E-5</v>
      </c>
      <c r="D15" s="128">
        <v>0</v>
      </c>
      <c r="E15" s="128">
        <v>15.157333000000001</v>
      </c>
      <c r="F15" s="128">
        <v>8.5874689999999987</v>
      </c>
      <c r="G15" s="128">
        <v>5.5188869999999994</v>
      </c>
      <c r="H15" s="128">
        <v>0.187088</v>
      </c>
      <c r="I15" s="128">
        <v>3.8107999999999996E-2</v>
      </c>
      <c r="J15" s="128">
        <v>1.1479999999999999E-3</v>
      </c>
      <c r="K15" s="128">
        <v>0.13377926500000001</v>
      </c>
      <c r="L15" s="128">
        <v>9.2089468999999993E-2</v>
      </c>
      <c r="M15" s="128">
        <v>8.3775884999999994E-2</v>
      </c>
      <c r="N15" s="128">
        <v>0.72667800000000005</v>
      </c>
      <c r="O15" s="128">
        <v>8.9766139999999996</v>
      </c>
      <c r="P15" s="127">
        <v>13.502984</v>
      </c>
    </row>
    <row r="16" spans="1:16">
      <c r="A16" s="86" t="s">
        <v>345</v>
      </c>
      <c r="B16" s="128">
        <v>12.416409</v>
      </c>
      <c r="C16" s="128">
        <v>0.18020900000000001</v>
      </c>
      <c r="D16" s="128">
        <v>5.2100000000000002E-3</v>
      </c>
      <c r="E16" s="128">
        <v>41.962042000000004</v>
      </c>
      <c r="F16" s="128">
        <v>19.396248</v>
      </c>
      <c r="G16" s="128">
        <v>9.195449</v>
      </c>
      <c r="H16" s="128">
        <v>21.662830000000003</v>
      </c>
      <c r="I16" s="128">
        <v>1.8314429999999999</v>
      </c>
      <c r="J16" s="128">
        <v>0.139934</v>
      </c>
      <c r="K16" s="128">
        <v>11.224104521999999</v>
      </c>
      <c r="L16" s="128">
        <v>2.0693153450000001</v>
      </c>
      <c r="M16" s="128">
        <v>1.140979703</v>
      </c>
      <c r="N16" s="128">
        <v>-6.8425940000000001</v>
      </c>
      <c r="O16" s="128">
        <v>-85.911170999999996</v>
      </c>
      <c r="P16" s="127">
        <v>-92.810072000000005</v>
      </c>
    </row>
    <row r="17" spans="1:16">
      <c r="A17" s="86" t="s">
        <v>344</v>
      </c>
      <c r="B17" s="128">
        <v>5.2919999999999998E-3</v>
      </c>
      <c r="C17" s="128">
        <v>0</v>
      </c>
      <c r="D17" s="128">
        <v>0</v>
      </c>
      <c r="E17" s="128">
        <v>36.223365999999999</v>
      </c>
      <c r="F17" s="128">
        <v>10.284094</v>
      </c>
      <c r="G17" s="128">
        <v>9.7842199999999995</v>
      </c>
      <c r="H17" s="128">
        <v>0</v>
      </c>
      <c r="I17" s="128">
        <v>0</v>
      </c>
      <c r="J17" s="128">
        <v>0</v>
      </c>
      <c r="K17" s="128">
        <v>2.8260987000000001E-2</v>
      </c>
      <c r="L17" s="128">
        <v>8.6941127999999993E-2</v>
      </c>
      <c r="M17" s="128">
        <v>5.2128985000000003E-2</v>
      </c>
      <c r="N17" s="128">
        <v>7.3804270000000001</v>
      </c>
      <c r="O17" s="128">
        <v>37.319877999999996</v>
      </c>
      <c r="P17" s="127">
        <v>36.335602000000002</v>
      </c>
    </row>
    <row r="18" spans="1:16">
      <c r="A18" s="86" t="s">
        <v>343</v>
      </c>
      <c r="B18" s="128">
        <v>4.8659999999999997E-3</v>
      </c>
      <c r="C18" s="128">
        <v>0</v>
      </c>
      <c r="D18" s="128">
        <v>0</v>
      </c>
      <c r="E18" s="128">
        <v>0.89946000000000004</v>
      </c>
      <c r="F18" s="128">
        <v>0.19009999999999999</v>
      </c>
      <c r="G18" s="128">
        <v>5.5362000000000001E-2</v>
      </c>
      <c r="H18" s="128">
        <v>0</v>
      </c>
      <c r="I18" s="128">
        <v>0</v>
      </c>
      <c r="J18" s="128">
        <v>0</v>
      </c>
      <c r="K18" s="128">
        <v>0</v>
      </c>
      <c r="L18" s="128">
        <v>0</v>
      </c>
      <c r="M18" s="128">
        <v>0</v>
      </c>
      <c r="N18" s="128">
        <v>-0.29138099999999995</v>
      </c>
      <c r="O18" s="128">
        <v>0.31756899999999999</v>
      </c>
      <c r="P18" s="127">
        <v>0.54785200000000001</v>
      </c>
    </row>
    <row r="19" spans="1:16">
      <c r="A19" s="86" t="s">
        <v>342</v>
      </c>
      <c r="B19" s="128">
        <v>6.6337000000000007E-2</v>
      </c>
      <c r="C19" s="128">
        <v>9.3999999999999994E-5</v>
      </c>
      <c r="D19" s="128">
        <v>0</v>
      </c>
      <c r="E19" s="128">
        <v>0.94234200000000001</v>
      </c>
      <c r="F19" s="128">
        <v>0.91930600000000007</v>
      </c>
      <c r="G19" s="128">
        <v>0.57855999999999996</v>
      </c>
      <c r="H19" s="128">
        <v>0</v>
      </c>
      <c r="I19" s="128">
        <v>0</v>
      </c>
      <c r="J19" s="128">
        <v>0</v>
      </c>
      <c r="K19" s="128">
        <v>0.48197145499999999</v>
      </c>
      <c r="L19" s="128">
        <v>0.32801032899999999</v>
      </c>
      <c r="M19" s="128">
        <v>0.20777746499999999</v>
      </c>
      <c r="N19" s="128">
        <v>1.294902</v>
      </c>
      <c r="O19" s="128">
        <v>-7.4776989999999994</v>
      </c>
      <c r="P19" s="127">
        <v>-14.142307000000001</v>
      </c>
    </row>
    <row r="20" spans="1:16">
      <c r="A20" s="86" t="s">
        <v>341</v>
      </c>
      <c r="B20" s="128">
        <v>1.7482500000000001</v>
      </c>
      <c r="C20" s="128">
        <v>6.2576000000000007E-2</v>
      </c>
      <c r="D20" s="128">
        <v>2.1909999999999998E-3</v>
      </c>
      <c r="E20" s="128">
        <v>13.615178999999999</v>
      </c>
      <c r="F20" s="128">
        <v>7.2396409999999998</v>
      </c>
      <c r="G20" s="128">
        <v>2.5965279999999997</v>
      </c>
      <c r="H20" s="128">
        <v>2.191513</v>
      </c>
      <c r="I20" s="128">
        <v>0.27425299999999997</v>
      </c>
      <c r="J20" s="128">
        <v>2.3748999999999999E-2</v>
      </c>
      <c r="K20" s="128">
        <v>0.92851002599999988</v>
      </c>
      <c r="L20" s="128">
        <v>0.122409609</v>
      </c>
      <c r="M20" s="128">
        <v>1.6912327000000001E-2</v>
      </c>
      <c r="N20" s="128">
        <v>-4.5910099999999998</v>
      </c>
      <c r="O20" s="128">
        <v>-4.267862</v>
      </c>
      <c r="P20" s="127">
        <v>-0.25272699999999998</v>
      </c>
    </row>
    <row r="21" spans="1:16">
      <c r="A21" s="86" t="s">
        <v>340</v>
      </c>
      <c r="B21" s="128">
        <v>4.6296660000000003</v>
      </c>
      <c r="C21" s="128">
        <v>1.91E-3</v>
      </c>
      <c r="D21" s="128">
        <v>0</v>
      </c>
      <c r="E21" s="128">
        <v>28.350407999999998</v>
      </c>
      <c r="F21" s="128">
        <v>16.747803999999999</v>
      </c>
      <c r="G21" s="128">
        <v>11.016894000000001</v>
      </c>
      <c r="H21" s="128">
        <v>12.132451999999999</v>
      </c>
      <c r="I21" s="128">
        <v>0.52230600000000005</v>
      </c>
      <c r="J21" s="128">
        <v>1.0772E-2</v>
      </c>
      <c r="K21" s="128">
        <v>6.2520709249999999</v>
      </c>
      <c r="L21" s="128">
        <v>0.95993727900000003</v>
      </c>
      <c r="M21" s="128">
        <v>0.513022953</v>
      </c>
      <c r="N21" s="128">
        <v>-68.222926999999999</v>
      </c>
      <c r="O21" s="128">
        <v>-111.047196</v>
      </c>
      <c r="P21" s="127">
        <v>-118.305852</v>
      </c>
    </row>
    <row r="22" spans="1:16">
      <c r="A22" s="86" t="s">
        <v>339</v>
      </c>
      <c r="B22" s="128">
        <v>8.599999999999999E-5</v>
      </c>
      <c r="C22" s="128">
        <v>0</v>
      </c>
      <c r="D22" s="128">
        <v>0</v>
      </c>
      <c r="E22" s="128">
        <v>12.752504999999999</v>
      </c>
      <c r="F22" s="128">
        <v>3.8643490000000003</v>
      </c>
      <c r="G22" s="128">
        <v>1.598714</v>
      </c>
      <c r="H22" s="128">
        <v>0.11677</v>
      </c>
      <c r="I22" s="128">
        <v>2.6064E-2</v>
      </c>
      <c r="J22" s="128">
        <v>4.2499999999999998E-4</v>
      </c>
      <c r="K22" s="128">
        <v>9.7296909000000001E-2</v>
      </c>
      <c r="L22" s="128">
        <v>6.3998985999999994E-2</v>
      </c>
      <c r="M22" s="128">
        <v>3.0265609000000002E-2</v>
      </c>
      <c r="N22" s="128">
        <v>-0.72981399999999996</v>
      </c>
      <c r="O22" s="128">
        <v>8.3419480000000004</v>
      </c>
      <c r="P22" s="127">
        <v>9.3903600000000012</v>
      </c>
    </row>
    <row r="23" spans="1:16">
      <c r="A23" s="86" t="s">
        <v>338</v>
      </c>
      <c r="B23" s="128">
        <v>0.41661799999999999</v>
      </c>
      <c r="C23" s="128">
        <v>8.5599999999999999E-4</v>
      </c>
      <c r="D23" s="128">
        <v>1.0000000000000001E-5</v>
      </c>
      <c r="E23" s="128">
        <v>0.14984999999999998</v>
      </c>
      <c r="F23" s="128">
        <v>4.7140999999999995E-2</v>
      </c>
      <c r="G23" s="128">
        <v>2.3999999999999998E-4</v>
      </c>
      <c r="H23" s="128">
        <v>0.38273099999999999</v>
      </c>
      <c r="I23" s="128">
        <v>3.2271000000000001E-2</v>
      </c>
      <c r="J23" s="128">
        <v>2.7240000000000003E-3</v>
      </c>
      <c r="K23" s="128">
        <v>0.15920981099999998</v>
      </c>
      <c r="L23" s="128">
        <v>1.3424254000000002E-2</v>
      </c>
      <c r="M23" s="128">
        <v>1.133125E-3</v>
      </c>
      <c r="N23" s="128">
        <v>-3.3580489999999998</v>
      </c>
      <c r="O23" s="128">
        <v>-4.396814</v>
      </c>
      <c r="P23" s="127">
        <v>-4.4037489999999995</v>
      </c>
    </row>
    <row r="24" spans="1:16">
      <c r="A24" s="86" t="s">
        <v>337</v>
      </c>
      <c r="B24" s="128">
        <v>2.9099999999999997E-4</v>
      </c>
      <c r="C24" s="128">
        <v>2.1000000000000002E-5</v>
      </c>
      <c r="D24" s="128">
        <v>0</v>
      </c>
      <c r="E24" s="128">
        <v>15.741241</v>
      </c>
      <c r="F24" s="128">
        <v>7.3746549999999997</v>
      </c>
      <c r="G24" s="128">
        <v>3.2861309999999997</v>
      </c>
      <c r="H24" s="128">
        <v>0.104051</v>
      </c>
      <c r="I24" s="128">
        <v>1.8671E-2</v>
      </c>
      <c r="J24" s="128">
        <v>7.4899999999999999E-4</v>
      </c>
      <c r="K24" s="128">
        <v>8.7817589000000015E-2</v>
      </c>
      <c r="L24" s="128">
        <v>4.5225839999999996E-2</v>
      </c>
      <c r="M24" s="128">
        <v>3.1394844999999998E-2</v>
      </c>
      <c r="N24" s="128">
        <v>1.0448879999999998</v>
      </c>
      <c r="O24" s="128">
        <v>8.8608080000000005</v>
      </c>
      <c r="P24" s="127">
        <v>12.814277000000001</v>
      </c>
    </row>
    <row r="25" spans="1:16">
      <c r="A25" s="86" t="s">
        <v>336</v>
      </c>
      <c r="B25" s="128">
        <v>1.5999999999999999E-5</v>
      </c>
      <c r="C25" s="128">
        <v>0</v>
      </c>
      <c r="D25" s="128">
        <v>0</v>
      </c>
      <c r="E25" s="128">
        <v>1.0644870000000002</v>
      </c>
      <c r="F25" s="128">
        <v>7.2183999999999998E-2</v>
      </c>
      <c r="G25" s="128">
        <v>3.6932E-2</v>
      </c>
      <c r="H25" s="128">
        <v>0</v>
      </c>
      <c r="I25" s="128">
        <v>0</v>
      </c>
      <c r="J25" s="128">
        <v>0</v>
      </c>
      <c r="K25" s="128">
        <v>0</v>
      </c>
      <c r="L25" s="128">
        <v>0</v>
      </c>
      <c r="M25" s="128">
        <v>0</v>
      </c>
      <c r="N25" s="128">
        <v>7.7785720000000005</v>
      </c>
      <c r="O25" s="128">
        <v>8.8035939999999986</v>
      </c>
      <c r="P25" s="127">
        <v>8.8061110000000014</v>
      </c>
    </row>
    <row r="26" spans="1:16">
      <c r="A26" s="86" t="s">
        <v>335</v>
      </c>
      <c r="B26" s="128">
        <v>4.4260000000000002E-3</v>
      </c>
      <c r="C26" s="128">
        <v>0</v>
      </c>
      <c r="D26" s="128">
        <v>0</v>
      </c>
      <c r="E26" s="128">
        <v>0.32518999999999998</v>
      </c>
      <c r="F26" s="128">
        <v>0.20139699999999999</v>
      </c>
      <c r="G26" s="128">
        <v>1.3679E-2</v>
      </c>
      <c r="H26" s="128">
        <v>0</v>
      </c>
      <c r="I26" s="128">
        <v>0</v>
      </c>
      <c r="J26" s="128">
        <v>0</v>
      </c>
      <c r="K26" s="128">
        <v>0</v>
      </c>
      <c r="L26" s="128">
        <v>0</v>
      </c>
      <c r="M26" s="128">
        <v>0</v>
      </c>
      <c r="N26" s="128">
        <v>-1.1540540000000001</v>
      </c>
      <c r="O26" s="128">
        <v>-1.046621</v>
      </c>
      <c r="P26" s="127">
        <v>-0.84696799999999994</v>
      </c>
    </row>
    <row r="27" spans="1:16">
      <c r="A27" s="86" t="s">
        <v>334</v>
      </c>
      <c r="B27" s="128">
        <v>3.846517</v>
      </c>
      <c r="C27" s="128">
        <v>5.9199999999999997E-4</v>
      </c>
      <c r="D27" s="128">
        <v>0</v>
      </c>
      <c r="E27" s="128">
        <v>11.010236000000001</v>
      </c>
      <c r="F27" s="128">
        <v>11.938028000000001</v>
      </c>
      <c r="G27" s="128">
        <v>4.1937870000000004</v>
      </c>
      <c r="H27" s="128">
        <v>4.2783579999999999</v>
      </c>
      <c r="I27" s="128">
        <v>0.21106899999999998</v>
      </c>
      <c r="J27" s="128">
        <v>1.3188999999999999E-2</v>
      </c>
      <c r="K27" s="128">
        <v>2.161335931</v>
      </c>
      <c r="L27" s="128">
        <v>0.22229165400000003</v>
      </c>
      <c r="M27" s="128">
        <v>9.8034948999999996E-2</v>
      </c>
      <c r="N27" s="128">
        <v>-8.3344240000000003</v>
      </c>
      <c r="O27" s="128">
        <v>-34.334892999999994</v>
      </c>
      <c r="P27" s="127">
        <v>-29.189524000000002</v>
      </c>
    </row>
    <row r="28" spans="1:16">
      <c r="A28" s="86" t="s">
        <v>333</v>
      </c>
      <c r="B28" s="128">
        <v>0</v>
      </c>
      <c r="C28" s="128">
        <v>0</v>
      </c>
      <c r="D28" s="128">
        <v>0</v>
      </c>
      <c r="E28" s="128">
        <v>116.46187300000001</v>
      </c>
      <c r="F28" s="128">
        <v>12.846804000000001</v>
      </c>
      <c r="G28" s="128">
        <v>11.556535</v>
      </c>
      <c r="H28" s="128">
        <v>0</v>
      </c>
      <c r="I28" s="128">
        <v>0</v>
      </c>
      <c r="J28" s="128">
        <v>0</v>
      </c>
      <c r="K28" s="128">
        <v>5.7025999999999995E-4</v>
      </c>
      <c r="L28" s="128">
        <v>1.3716055000000001E-2</v>
      </c>
      <c r="M28" s="128">
        <v>1.7141534E-2</v>
      </c>
      <c r="N28" s="128">
        <v>48.330603000000004</v>
      </c>
      <c r="O28" s="128">
        <v>152.54674199999999</v>
      </c>
      <c r="P28" s="127">
        <v>154.893068</v>
      </c>
    </row>
    <row r="29" spans="1:16">
      <c r="A29" s="86" t="s">
        <v>332</v>
      </c>
      <c r="B29" s="128">
        <v>0.44365499999999997</v>
      </c>
      <c r="C29" s="128">
        <v>2.9809999999999997E-3</v>
      </c>
      <c r="D29" s="128">
        <v>0</v>
      </c>
      <c r="E29" s="128">
        <v>23.851407999999999</v>
      </c>
      <c r="F29" s="128">
        <v>9.8817029999999999</v>
      </c>
      <c r="G29" s="128">
        <v>7.0863140000000007</v>
      </c>
      <c r="H29" s="128">
        <v>1.81375</v>
      </c>
      <c r="I29" s="128">
        <v>0.17535400000000001</v>
      </c>
      <c r="J29" s="128">
        <v>3.7780000000000001E-3</v>
      </c>
      <c r="K29" s="128">
        <v>1.487785337</v>
      </c>
      <c r="L29" s="128">
        <v>0.55590872899999999</v>
      </c>
      <c r="M29" s="128">
        <v>0.323948874</v>
      </c>
      <c r="N29" s="128">
        <v>25.718630000000001</v>
      </c>
      <c r="O29" s="128">
        <v>22.012550999999998</v>
      </c>
      <c r="P29" s="127">
        <v>16.186852999999999</v>
      </c>
    </row>
    <row r="30" spans="1:16">
      <c r="A30" s="86" t="s">
        <v>331</v>
      </c>
      <c r="B30" s="128">
        <v>4.6532999999999998E-2</v>
      </c>
      <c r="C30" s="128">
        <v>1.85E-4</v>
      </c>
      <c r="D30" s="128">
        <v>0</v>
      </c>
      <c r="E30" s="128">
        <v>14.277818999999999</v>
      </c>
      <c r="F30" s="128">
        <v>2.8166579999999999</v>
      </c>
      <c r="G30" s="128">
        <v>1.0794459999999999</v>
      </c>
      <c r="H30" s="128">
        <v>0</v>
      </c>
      <c r="I30" s="128">
        <v>0</v>
      </c>
      <c r="J30" s="128">
        <v>0</v>
      </c>
      <c r="K30" s="128">
        <v>8.328981299999999E-2</v>
      </c>
      <c r="L30" s="128">
        <v>9.5784584000000006E-2</v>
      </c>
      <c r="M30" s="128">
        <v>7.6359519000000001E-2</v>
      </c>
      <c r="N30" s="128">
        <v>1.0753119999999998</v>
      </c>
      <c r="O30" s="128">
        <v>13.516323</v>
      </c>
      <c r="P30" s="127">
        <v>14.373447000000001</v>
      </c>
    </row>
    <row r="31" spans="1:16">
      <c r="A31" s="86" t="s">
        <v>330</v>
      </c>
      <c r="B31" s="128">
        <v>0</v>
      </c>
      <c r="C31" s="128">
        <v>0</v>
      </c>
      <c r="D31" s="128">
        <v>0</v>
      </c>
      <c r="E31" s="128">
        <v>2.6991080000000003</v>
      </c>
      <c r="F31" s="128">
        <v>1.1574790000000001</v>
      </c>
      <c r="G31" s="128">
        <v>2.073645</v>
      </c>
      <c r="H31" s="128">
        <v>0</v>
      </c>
      <c r="I31" s="128">
        <v>0</v>
      </c>
      <c r="J31" s="128">
        <v>0</v>
      </c>
      <c r="K31" s="128">
        <v>0.36722702600000001</v>
      </c>
      <c r="L31" s="128">
        <v>0.28994462699999995</v>
      </c>
      <c r="M31" s="128">
        <v>0.179824652</v>
      </c>
      <c r="N31" s="128">
        <v>13.908773</v>
      </c>
      <c r="O31" s="128">
        <v>10.355079999999999</v>
      </c>
      <c r="P31" s="127">
        <v>3.749476</v>
      </c>
    </row>
    <row r="32" spans="1:16">
      <c r="A32" s="86" t="s">
        <v>329</v>
      </c>
      <c r="B32" s="128">
        <v>3.715E-3</v>
      </c>
      <c r="C32" s="128">
        <v>0</v>
      </c>
      <c r="D32" s="128">
        <v>0</v>
      </c>
      <c r="E32" s="128">
        <v>0.78114400000000006</v>
      </c>
      <c r="F32" s="128">
        <v>0.61421599999999998</v>
      </c>
      <c r="G32" s="128">
        <v>0.28994900000000001</v>
      </c>
      <c r="H32" s="128">
        <v>0</v>
      </c>
      <c r="I32" s="128">
        <v>0</v>
      </c>
      <c r="J32" s="128">
        <v>0</v>
      </c>
      <c r="K32" s="128">
        <v>4.4785433999999999E-2</v>
      </c>
      <c r="L32" s="128">
        <v>3.4809540999999992E-2</v>
      </c>
      <c r="M32" s="128">
        <v>2.5155033E-2</v>
      </c>
      <c r="N32" s="128">
        <v>-4.5534979999999994</v>
      </c>
      <c r="O32" s="128">
        <v>-4.5306600000000001</v>
      </c>
      <c r="P32" s="127">
        <v>-5.1686430000000003</v>
      </c>
    </row>
    <row r="33" spans="1:16">
      <c r="A33" s="86" t="s">
        <v>328</v>
      </c>
      <c r="B33" s="128">
        <v>6.6289999999999995E-3</v>
      </c>
      <c r="C33" s="128">
        <v>1.75E-4</v>
      </c>
      <c r="D33" s="128">
        <v>0</v>
      </c>
      <c r="E33" s="128">
        <v>45.240514000000005</v>
      </c>
      <c r="F33" s="128">
        <v>8.512611999999999</v>
      </c>
      <c r="G33" s="128">
        <v>9.7732580000000002</v>
      </c>
      <c r="H33" s="128">
        <v>0</v>
      </c>
      <c r="I33" s="128">
        <v>0</v>
      </c>
      <c r="J33" s="128">
        <v>0</v>
      </c>
      <c r="K33" s="128">
        <v>3.9167951999999999E-2</v>
      </c>
      <c r="L33" s="128">
        <v>9.549827000000001E-2</v>
      </c>
      <c r="M33" s="128">
        <v>9.1570868E-2</v>
      </c>
      <c r="N33" s="128">
        <v>-8.2597630000000013</v>
      </c>
      <c r="O33" s="128">
        <v>36.198304999999998</v>
      </c>
      <c r="P33" s="127">
        <v>32.749304000000002</v>
      </c>
    </row>
    <row r="34" spans="1:16">
      <c r="A34" s="86" t="s">
        <v>327</v>
      </c>
      <c r="B34" s="128">
        <v>7.2725999999999999E-2</v>
      </c>
      <c r="C34" s="128">
        <v>2.7700000000000001E-4</v>
      </c>
      <c r="D34" s="128">
        <v>0</v>
      </c>
      <c r="E34" s="128">
        <v>5.9819000000000004E-2</v>
      </c>
      <c r="F34" s="128">
        <v>0.14715500000000001</v>
      </c>
      <c r="G34" s="128">
        <v>3.2274999999999998E-2</v>
      </c>
      <c r="H34" s="128">
        <v>0.37052999999999997</v>
      </c>
      <c r="I34" s="128">
        <v>2.1627E-2</v>
      </c>
      <c r="J34" s="128">
        <v>2.5399999999999999E-4</v>
      </c>
      <c r="K34" s="128">
        <v>0.217303198</v>
      </c>
      <c r="L34" s="128">
        <v>4.8775455000000002E-2</v>
      </c>
      <c r="M34" s="128">
        <v>2.4243338E-2</v>
      </c>
      <c r="N34" s="128">
        <v>1.806262</v>
      </c>
      <c r="O34" s="128">
        <v>-0.332173</v>
      </c>
      <c r="P34" s="127">
        <v>-1.2559770000000001</v>
      </c>
    </row>
    <row r="35" spans="1:16">
      <c r="A35" s="86" t="s">
        <v>326</v>
      </c>
      <c r="B35" s="128">
        <v>4.1900000000000001E-3</v>
      </c>
      <c r="C35" s="128">
        <v>1.2999999999999999E-5</v>
      </c>
      <c r="D35" s="128">
        <v>0</v>
      </c>
      <c r="E35" s="128">
        <v>0.75574199999999991</v>
      </c>
      <c r="F35" s="128">
        <v>0.62243100000000007</v>
      </c>
      <c r="G35" s="128">
        <v>0.57484100000000005</v>
      </c>
      <c r="H35" s="128">
        <v>0.40143499999999999</v>
      </c>
      <c r="I35" s="128">
        <v>1.4618000000000001E-2</v>
      </c>
      <c r="J35" s="128">
        <v>5.1100000000000006E-4</v>
      </c>
      <c r="K35" s="128">
        <v>0.36585016300000001</v>
      </c>
      <c r="L35" s="128">
        <v>0.13754291800000001</v>
      </c>
      <c r="M35" s="128">
        <v>8.0352541E-2</v>
      </c>
      <c r="N35" s="128">
        <v>6.4888969999999997</v>
      </c>
      <c r="O35" s="128">
        <v>1.9808869999999998</v>
      </c>
      <c r="P35" s="127">
        <v>-0.87954499999999991</v>
      </c>
    </row>
    <row r="36" spans="1:16" ht="15.75" thickBot="1">
      <c r="A36" s="87" t="s">
        <v>325</v>
      </c>
      <c r="B36" s="126">
        <v>6.2612540000000001</v>
      </c>
      <c r="C36" s="126">
        <v>0.17132499999999998</v>
      </c>
      <c r="D36" s="126">
        <v>1.2490000000000001E-3</v>
      </c>
      <c r="E36" s="126">
        <v>140.28549900000002</v>
      </c>
      <c r="F36" s="126">
        <v>67.947907000000001</v>
      </c>
      <c r="G36" s="126">
        <v>49.023772999999998</v>
      </c>
      <c r="H36" s="126">
        <v>3.6759340000000003</v>
      </c>
      <c r="I36" s="126">
        <v>0.63225900000000002</v>
      </c>
      <c r="J36" s="126">
        <v>5.3850999999999996E-2</v>
      </c>
      <c r="K36" s="126">
        <v>1.9940653019999999</v>
      </c>
      <c r="L36" s="126">
        <v>0.58124168300000001</v>
      </c>
      <c r="M36" s="126">
        <v>0.31962357400000002</v>
      </c>
      <c r="N36" s="126">
        <v>24.250291000000001</v>
      </c>
      <c r="O36" s="126">
        <v>77.203085999999999</v>
      </c>
      <c r="P36" s="125">
        <v>94.526573999999997</v>
      </c>
    </row>
    <row r="37" spans="1:16">
      <c r="A37" s="124" t="s">
        <v>300</v>
      </c>
      <c r="B37" s="123">
        <f t="shared" ref="B37:P37" si="0">SUM(B4:B36)</f>
        <v>50.718498999999994</v>
      </c>
      <c r="C37" s="123">
        <f t="shared" si="0"/>
        <v>0.47381600000000001</v>
      </c>
      <c r="D37" s="123">
        <f t="shared" si="0"/>
        <v>8.6599999999999993E-3</v>
      </c>
      <c r="E37" s="123">
        <f t="shared" si="0"/>
        <v>716.69718200000011</v>
      </c>
      <c r="F37" s="123">
        <f t="shared" si="0"/>
        <v>272.77624999999995</v>
      </c>
      <c r="G37" s="123">
        <f t="shared" si="0"/>
        <v>179.47525100000001</v>
      </c>
      <c r="H37" s="123">
        <f t="shared" si="0"/>
        <v>86.44219600000001</v>
      </c>
      <c r="I37" s="123">
        <f t="shared" si="0"/>
        <v>6.3910650000000002</v>
      </c>
      <c r="J37" s="123">
        <f t="shared" si="0"/>
        <v>0.37181700000000001</v>
      </c>
      <c r="K37" s="123">
        <f t="shared" si="0"/>
        <v>47.634481002999998</v>
      </c>
      <c r="L37" s="123">
        <f t="shared" si="0"/>
        <v>9.7444786919999995</v>
      </c>
      <c r="M37" s="123">
        <f t="shared" si="0"/>
        <v>5.5849088020000002</v>
      </c>
      <c r="N37" s="123">
        <f t="shared" si="0"/>
        <v>-66.470941000000039</v>
      </c>
      <c r="O37" s="123">
        <f t="shared" si="0"/>
        <v>-82.158624999999986</v>
      </c>
      <c r="P37" s="123">
        <f t="shared" si="0"/>
        <v>-89.261770000000084</v>
      </c>
    </row>
  </sheetData>
  <mergeCells count="5">
    <mergeCell ref="B2:D2"/>
    <mergeCell ref="E2:G2"/>
    <mergeCell ref="H2:J2"/>
    <mergeCell ref="K2:M2"/>
    <mergeCell ref="N2:P2"/>
  </mergeCells>
  <hyperlinks>
    <hyperlink ref="O1" location="ReadMe!A1" display="go back to ReadMe"/>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workbookViewId="0">
      <selection activeCell="O1" sqref="O1"/>
    </sheetView>
  </sheetViews>
  <sheetFormatPr baseColWidth="10" defaultColWidth="11.42578125" defaultRowHeight="15"/>
  <cols>
    <col min="1" max="16384" width="11.42578125" style="115"/>
  </cols>
  <sheetData>
    <row r="1" spans="1:16" ht="19.5" thickBot="1">
      <c r="A1" s="120" t="s">
        <v>302</v>
      </c>
      <c r="E1" s="118" t="s">
        <v>366</v>
      </c>
      <c r="O1" s="142" t="s">
        <v>370</v>
      </c>
    </row>
    <row r="2" spans="1:16">
      <c r="A2" s="129"/>
      <c r="B2" s="214" t="s">
        <v>20</v>
      </c>
      <c r="C2" s="214"/>
      <c r="D2" s="214"/>
      <c r="E2" s="214" t="s">
        <v>251</v>
      </c>
      <c r="F2" s="214"/>
      <c r="G2" s="214"/>
      <c r="H2" s="214" t="s">
        <v>363</v>
      </c>
      <c r="I2" s="214"/>
      <c r="J2" s="214"/>
      <c r="K2" s="214" t="s">
        <v>362</v>
      </c>
      <c r="L2" s="214"/>
      <c r="M2" s="214"/>
      <c r="N2" s="214" t="s">
        <v>361</v>
      </c>
      <c r="O2" s="214"/>
      <c r="P2" s="215"/>
    </row>
    <row r="3" spans="1:16" ht="15.75" thickBot="1">
      <c r="A3" s="87"/>
      <c r="B3" s="82" t="s">
        <v>360</v>
      </c>
      <c r="C3" s="82" t="s">
        <v>359</v>
      </c>
      <c r="D3" s="82" t="s">
        <v>358</v>
      </c>
      <c r="E3" s="82" t="s">
        <v>360</v>
      </c>
      <c r="F3" s="82" t="s">
        <v>359</v>
      </c>
      <c r="G3" s="82" t="s">
        <v>358</v>
      </c>
      <c r="H3" s="82" t="s">
        <v>360</v>
      </c>
      <c r="I3" s="82" t="s">
        <v>359</v>
      </c>
      <c r="J3" s="82" t="s">
        <v>358</v>
      </c>
      <c r="K3" s="82" t="s">
        <v>360</v>
      </c>
      <c r="L3" s="82" t="s">
        <v>359</v>
      </c>
      <c r="M3" s="82" t="s">
        <v>358</v>
      </c>
      <c r="N3" s="82" t="s">
        <v>360</v>
      </c>
      <c r="O3" s="82" t="s">
        <v>359</v>
      </c>
      <c r="P3" s="105" t="s">
        <v>358</v>
      </c>
    </row>
    <row r="4" spans="1:16">
      <c r="A4" s="130" t="s">
        <v>357</v>
      </c>
      <c r="B4" s="128">
        <v>0</v>
      </c>
      <c r="C4" s="128">
        <v>0</v>
      </c>
      <c r="D4" s="128">
        <v>0</v>
      </c>
      <c r="E4" s="128">
        <v>4.4999999999999996E-5</v>
      </c>
      <c r="F4" s="128">
        <v>2.4000000000000001E-5</v>
      </c>
      <c r="G4" s="128">
        <v>0</v>
      </c>
      <c r="H4" s="128">
        <v>0.28696100000000002</v>
      </c>
      <c r="I4" s="128">
        <v>0.181591</v>
      </c>
      <c r="J4" s="128">
        <v>0.19411</v>
      </c>
      <c r="K4" s="128">
        <v>0.328480092</v>
      </c>
      <c r="L4" s="128">
        <v>0.28105092400000004</v>
      </c>
      <c r="M4" s="128">
        <v>0.26583441399999996</v>
      </c>
      <c r="N4" s="128">
        <v>-1.5145909999999998</v>
      </c>
      <c r="O4" s="128">
        <v>-2.1174609999999996</v>
      </c>
      <c r="P4" s="127">
        <v>-2.4914479999999997</v>
      </c>
    </row>
    <row r="5" spans="1:16">
      <c r="A5" s="86" t="s">
        <v>356</v>
      </c>
      <c r="B5" s="128">
        <v>2.0200000000000001E-3</v>
      </c>
      <c r="C5" s="128">
        <v>7.0000000000000007E-5</v>
      </c>
      <c r="D5" s="128">
        <v>8.8999999999999995E-5</v>
      </c>
      <c r="E5" s="128">
        <v>3.516E-3</v>
      </c>
      <c r="F5" s="128">
        <v>7.5780000000000005E-3</v>
      </c>
      <c r="G5" s="128">
        <v>0</v>
      </c>
      <c r="H5" s="128">
        <v>0.99998900000000002</v>
      </c>
      <c r="I5" s="128">
        <v>0.58498000000000006</v>
      </c>
      <c r="J5" s="128">
        <v>0.38775400000000004</v>
      </c>
      <c r="K5" s="128">
        <v>0.88317335399999997</v>
      </c>
      <c r="L5" s="128">
        <v>0.68989398899999987</v>
      </c>
      <c r="M5" s="128">
        <v>0.60672338300000006</v>
      </c>
      <c r="N5" s="128">
        <v>-5.0975860000000006</v>
      </c>
      <c r="O5" s="128">
        <v>-7.3787760000000002</v>
      </c>
      <c r="P5" s="127">
        <v>-8.2821270000000009</v>
      </c>
    </row>
    <row r="6" spans="1:16">
      <c r="A6" s="86" t="s">
        <v>355</v>
      </c>
      <c r="B6" s="128">
        <v>0</v>
      </c>
      <c r="C6" s="128">
        <v>0</v>
      </c>
      <c r="D6" s="128">
        <v>0</v>
      </c>
      <c r="E6" s="128">
        <v>1.08E-4</v>
      </c>
      <c r="F6" s="128">
        <v>3.9999999999999998E-6</v>
      </c>
      <c r="G6" s="128">
        <v>0</v>
      </c>
      <c r="H6" s="128">
        <v>0.51490200000000008</v>
      </c>
      <c r="I6" s="128">
        <v>0.37158999999999998</v>
      </c>
      <c r="J6" s="128">
        <v>0.36894299999999997</v>
      </c>
      <c r="K6" s="128">
        <v>0.25561736800000001</v>
      </c>
      <c r="L6" s="128">
        <v>0.20205088000000002</v>
      </c>
      <c r="M6" s="128">
        <v>0.20059147300000002</v>
      </c>
      <c r="N6" s="128">
        <v>2.4402719999999998</v>
      </c>
      <c r="O6" s="128">
        <v>1.912833</v>
      </c>
      <c r="P6" s="127">
        <v>1.8348309999999999</v>
      </c>
    </row>
    <row r="7" spans="1:16">
      <c r="A7" s="86" t="s">
        <v>354</v>
      </c>
      <c r="B7" s="128">
        <v>0</v>
      </c>
      <c r="C7" s="128">
        <v>0</v>
      </c>
      <c r="D7" s="128">
        <v>0</v>
      </c>
      <c r="E7" s="128">
        <v>0.85208399999999995</v>
      </c>
      <c r="F7" s="128">
        <v>4.7469999999999995E-3</v>
      </c>
      <c r="G7" s="128">
        <v>9.2010000000000008E-3</v>
      </c>
      <c r="H7" s="128">
        <v>3.9473479999999999</v>
      </c>
      <c r="I7" s="128">
        <v>2.053722</v>
      </c>
      <c r="J7" s="128">
        <v>2.2995169999999998</v>
      </c>
      <c r="K7" s="128">
        <v>4.1420165950000003</v>
      </c>
      <c r="L7" s="128">
        <v>2.6037829509999999</v>
      </c>
      <c r="M7" s="128">
        <v>2.9382443829999998</v>
      </c>
      <c r="N7" s="128">
        <v>-15.265031</v>
      </c>
      <c r="O7" s="128">
        <v>-39.431595999999999</v>
      </c>
      <c r="P7" s="127">
        <v>-32.500658999999999</v>
      </c>
    </row>
    <row r="8" spans="1:16">
      <c r="A8" s="86" t="s">
        <v>353</v>
      </c>
      <c r="B8" s="128">
        <v>1.9999999999999999E-6</v>
      </c>
      <c r="C8" s="128">
        <v>0</v>
      </c>
      <c r="D8" s="128">
        <v>0</v>
      </c>
      <c r="E8" s="128">
        <v>1.885E-3</v>
      </c>
      <c r="F8" s="128">
        <v>1.0889999999999999E-3</v>
      </c>
      <c r="G8" s="128">
        <v>1.9999999999999999E-6</v>
      </c>
      <c r="H8" s="128">
        <v>0.56038599999999994</v>
      </c>
      <c r="I8" s="128">
        <v>0.42444799999999999</v>
      </c>
      <c r="J8" s="128">
        <v>0.53931600000000002</v>
      </c>
      <c r="K8" s="128">
        <v>0.61902088399999988</v>
      </c>
      <c r="L8" s="128">
        <v>0.56396311100000007</v>
      </c>
      <c r="M8" s="128">
        <v>0.61820171800000001</v>
      </c>
      <c r="N8" s="128">
        <v>3.2533820000000002</v>
      </c>
      <c r="O8" s="128">
        <v>2.6699810000000004</v>
      </c>
      <c r="P8" s="127">
        <v>3.5233789999999998</v>
      </c>
    </row>
    <row r="9" spans="1:16">
      <c r="A9" s="86" t="s">
        <v>352</v>
      </c>
      <c r="B9" s="128">
        <v>1.3427E-2</v>
      </c>
      <c r="C9" s="128">
        <v>0</v>
      </c>
      <c r="D9" s="128">
        <v>0</v>
      </c>
      <c r="E9" s="128">
        <v>3.4599999999999995E-4</v>
      </c>
      <c r="F9" s="128">
        <v>0</v>
      </c>
      <c r="G9" s="128">
        <v>0</v>
      </c>
      <c r="H9" s="128">
        <v>1.1428199999999999</v>
      </c>
      <c r="I9" s="128">
        <v>0.62927299999999997</v>
      </c>
      <c r="J9" s="128">
        <v>0.54653300000000005</v>
      </c>
      <c r="K9" s="128">
        <v>1.3616166170000001</v>
      </c>
      <c r="L9" s="128">
        <v>0.96859485499999998</v>
      </c>
      <c r="M9" s="128">
        <v>0.92491433700000003</v>
      </c>
      <c r="N9" s="128">
        <v>-3.8636140000000001</v>
      </c>
      <c r="O9" s="128">
        <v>-8.0395450000000004</v>
      </c>
      <c r="P9" s="127">
        <v>-8.3897340000000007</v>
      </c>
    </row>
    <row r="10" spans="1:16">
      <c r="A10" s="86" t="s">
        <v>351</v>
      </c>
      <c r="B10" s="128">
        <v>3.6960000000000001E-3</v>
      </c>
      <c r="C10" s="128">
        <v>1.3700000000000002E-4</v>
      </c>
      <c r="D10" s="128">
        <v>8.9999999999999985E-6</v>
      </c>
      <c r="E10" s="128">
        <v>9.1649999999999995E-3</v>
      </c>
      <c r="F10" s="128">
        <v>1.266E-3</v>
      </c>
      <c r="G10" s="128">
        <v>0</v>
      </c>
      <c r="H10" s="128">
        <v>0.31895100000000004</v>
      </c>
      <c r="I10" s="128">
        <v>0.174044</v>
      </c>
      <c r="J10" s="128">
        <v>0.117525</v>
      </c>
      <c r="K10" s="128">
        <v>1.042693189</v>
      </c>
      <c r="L10" s="128">
        <v>0.98464124600000003</v>
      </c>
      <c r="M10" s="128">
        <v>0.96941251299999998</v>
      </c>
      <c r="N10" s="128">
        <v>12.532294</v>
      </c>
      <c r="O10" s="128">
        <v>11.726079</v>
      </c>
      <c r="P10" s="127">
        <v>11.919409999999999</v>
      </c>
    </row>
    <row r="11" spans="1:16">
      <c r="A11" s="86" t="s">
        <v>350</v>
      </c>
      <c r="B11" s="128">
        <v>1.0137999999999999E-2</v>
      </c>
      <c r="C11" s="128">
        <v>1.415E-3</v>
      </c>
      <c r="D11" s="128">
        <v>0</v>
      </c>
      <c r="E11" s="128">
        <v>29.605647000000001</v>
      </c>
      <c r="F11" s="128">
        <v>1.5827009999999999</v>
      </c>
      <c r="G11" s="128">
        <v>7.0288000000000003E-2</v>
      </c>
      <c r="H11" s="128">
        <v>23.609226</v>
      </c>
      <c r="I11" s="128">
        <v>11.744946000000001</v>
      </c>
      <c r="J11" s="128">
        <v>9.6435180000000003</v>
      </c>
      <c r="K11" s="128">
        <v>15.151744825</v>
      </c>
      <c r="L11" s="128">
        <v>9.528457865</v>
      </c>
      <c r="M11" s="128">
        <v>8.6468837919999988</v>
      </c>
      <c r="N11" s="128">
        <v>-108.91944599999999</v>
      </c>
      <c r="O11" s="128">
        <v>-152.12690799999999</v>
      </c>
      <c r="P11" s="127">
        <v>-161.52704600000001</v>
      </c>
    </row>
    <row r="12" spans="1:16">
      <c r="A12" s="86" t="s">
        <v>349</v>
      </c>
      <c r="B12" s="128">
        <v>3.79E-4</v>
      </c>
      <c r="C12" s="128">
        <v>5.1999999999999997E-5</v>
      </c>
      <c r="D12" s="128">
        <v>2.6999999999999999E-5</v>
      </c>
      <c r="E12" s="128">
        <v>35.549784000000002</v>
      </c>
      <c r="F12" s="128">
        <v>5.6637680000000001</v>
      </c>
      <c r="G12" s="128">
        <v>7.3165999999999995E-2</v>
      </c>
      <c r="H12" s="128">
        <v>6.7857000000000001E-2</v>
      </c>
      <c r="I12" s="128">
        <v>0.11296399999999999</v>
      </c>
      <c r="J12" s="128">
        <v>0.121465</v>
      </c>
      <c r="K12" s="128">
        <v>0.11454600000000001</v>
      </c>
      <c r="L12" s="128">
        <v>0.18886941300000001</v>
      </c>
      <c r="M12" s="128">
        <v>0.18804934599999998</v>
      </c>
      <c r="N12" s="128">
        <v>42.760351999999997</v>
      </c>
      <c r="O12" s="128">
        <v>76.42622999999999</v>
      </c>
      <c r="P12" s="127">
        <v>82.365785999999986</v>
      </c>
    </row>
    <row r="13" spans="1:16">
      <c r="A13" s="86" t="s">
        <v>348</v>
      </c>
      <c r="B13" s="128">
        <v>0</v>
      </c>
      <c r="C13" s="128">
        <v>0</v>
      </c>
      <c r="D13" s="128">
        <v>2.4000000000000001E-5</v>
      </c>
      <c r="E13" s="128">
        <v>1.4020219999999999</v>
      </c>
      <c r="F13" s="128">
        <v>2.7087E-2</v>
      </c>
      <c r="G13" s="128">
        <v>0</v>
      </c>
      <c r="H13" s="128">
        <v>0.105945</v>
      </c>
      <c r="I13" s="128">
        <v>0.147454</v>
      </c>
      <c r="J13" s="128">
        <v>0.127336</v>
      </c>
      <c r="K13" s="128">
        <v>5.7978911999999994E-2</v>
      </c>
      <c r="L13" s="128">
        <v>8.5543774000000003E-2</v>
      </c>
      <c r="M13" s="128">
        <v>8.0037267999999995E-2</v>
      </c>
      <c r="N13" s="128">
        <v>-2.0251000000000002E-2</v>
      </c>
      <c r="O13" s="128">
        <v>2.1104150000000002</v>
      </c>
      <c r="P13" s="127">
        <v>2.164167</v>
      </c>
    </row>
    <row r="14" spans="1:16">
      <c r="A14" s="86" t="s">
        <v>347</v>
      </c>
      <c r="B14" s="128">
        <v>8.8390889999999995</v>
      </c>
      <c r="C14" s="128">
        <v>2.4271999999999998E-2</v>
      </c>
      <c r="D14" s="128">
        <v>1.4999999999999999E-5</v>
      </c>
      <c r="E14" s="128">
        <v>0.78525599999999995</v>
      </c>
      <c r="F14" s="128">
        <v>0.14985599999999999</v>
      </c>
      <c r="G14" s="128">
        <v>1.7000000000000001E-4</v>
      </c>
      <c r="H14" s="128">
        <v>27.439996000000001</v>
      </c>
      <c r="I14" s="128">
        <v>5.9827320000000004</v>
      </c>
      <c r="J14" s="128">
        <v>3.7025970000000004</v>
      </c>
      <c r="K14" s="128">
        <v>15.289507514</v>
      </c>
      <c r="L14" s="128">
        <v>6.6542422380000001</v>
      </c>
      <c r="M14" s="128">
        <v>5.5588854140000006</v>
      </c>
      <c r="N14" s="128">
        <v>-26.800777999999998</v>
      </c>
      <c r="O14" s="128">
        <v>-110.214201</v>
      </c>
      <c r="P14" s="127">
        <v>-123.074822</v>
      </c>
    </row>
    <row r="15" spans="1:16">
      <c r="A15" s="86" t="s">
        <v>346</v>
      </c>
      <c r="B15" s="128">
        <v>0</v>
      </c>
      <c r="C15" s="128">
        <v>0</v>
      </c>
      <c r="D15" s="128">
        <v>0</v>
      </c>
      <c r="E15" s="128">
        <v>0.145175</v>
      </c>
      <c r="F15" s="128">
        <v>6.7380000000000001E-3</v>
      </c>
      <c r="G15" s="128">
        <v>1.444E-3</v>
      </c>
      <c r="H15" s="128">
        <v>0.62152599999999991</v>
      </c>
      <c r="I15" s="128">
        <v>0.89917499999999995</v>
      </c>
      <c r="J15" s="128">
        <v>0.61174099999999998</v>
      </c>
      <c r="K15" s="128">
        <v>0.86773475300000003</v>
      </c>
      <c r="L15" s="128">
        <v>1.2526463289999998</v>
      </c>
      <c r="M15" s="128">
        <v>1.135714412</v>
      </c>
      <c r="N15" s="128">
        <v>-8.8351950000000006</v>
      </c>
      <c r="O15" s="128">
        <v>4.9615179999999999</v>
      </c>
      <c r="P15" s="127">
        <v>4.1400079999999999</v>
      </c>
    </row>
    <row r="16" spans="1:16">
      <c r="A16" s="86" t="s">
        <v>345</v>
      </c>
      <c r="B16" s="128">
        <v>0.52926300000000004</v>
      </c>
      <c r="C16" s="128">
        <v>1.3708999999999999E-2</v>
      </c>
      <c r="D16" s="128">
        <v>1.1E-5</v>
      </c>
      <c r="E16" s="128">
        <v>2.679351</v>
      </c>
      <c r="F16" s="128">
        <v>0.68815099999999996</v>
      </c>
      <c r="G16" s="128">
        <v>3.3039999999999996E-3</v>
      </c>
      <c r="H16" s="128">
        <v>5.4552709999999998</v>
      </c>
      <c r="I16" s="128">
        <v>2.3457590000000001</v>
      </c>
      <c r="J16" s="128">
        <v>2.2436660000000002</v>
      </c>
      <c r="K16" s="128">
        <v>9.0408012380000002</v>
      </c>
      <c r="L16" s="128">
        <v>7.8077629249999996</v>
      </c>
      <c r="M16" s="128">
        <v>8.1080566239999996</v>
      </c>
      <c r="N16" s="128">
        <v>24.510916000000002</v>
      </c>
      <c r="O16" s="128">
        <v>16.532383999999997</v>
      </c>
      <c r="P16" s="127">
        <v>30.233605999999998</v>
      </c>
    </row>
    <row r="17" spans="1:16">
      <c r="A17" s="86" t="s">
        <v>344</v>
      </c>
      <c r="B17" s="128">
        <v>1.1836000000000001E-2</v>
      </c>
      <c r="C17" s="128">
        <v>3.6999999999999998E-5</v>
      </c>
      <c r="D17" s="128">
        <v>0</v>
      </c>
      <c r="E17" s="128">
        <v>2.2136579999999997</v>
      </c>
      <c r="F17" s="128">
        <v>0.95335300000000001</v>
      </c>
      <c r="G17" s="128">
        <v>7.7999999999999999E-5</v>
      </c>
      <c r="H17" s="128">
        <v>0.688222</v>
      </c>
      <c r="I17" s="128">
        <v>0.39990300000000001</v>
      </c>
      <c r="J17" s="128">
        <v>0.32458499999999996</v>
      </c>
      <c r="K17" s="128">
        <v>0.55629104500000004</v>
      </c>
      <c r="L17" s="128">
        <v>0.48632489899999998</v>
      </c>
      <c r="M17" s="128">
        <v>0.44606971700000003</v>
      </c>
      <c r="N17" s="128">
        <v>3.2914289999999999</v>
      </c>
      <c r="O17" s="128">
        <v>4.959263</v>
      </c>
      <c r="P17" s="127">
        <v>5.540851</v>
      </c>
    </row>
    <row r="18" spans="1:16">
      <c r="A18" s="86" t="s">
        <v>343</v>
      </c>
      <c r="B18" s="128">
        <v>2.4000000000000001E-5</v>
      </c>
      <c r="C18" s="128">
        <v>3.9999999999999998E-6</v>
      </c>
      <c r="D18" s="128">
        <v>1.7E-5</v>
      </c>
      <c r="E18" s="128">
        <v>0</v>
      </c>
      <c r="F18" s="128">
        <v>0</v>
      </c>
      <c r="G18" s="128">
        <v>0</v>
      </c>
      <c r="H18" s="128">
        <v>0.77868199999999999</v>
      </c>
      <c r="I18" s="128">
        <v>0.51036099999999995</v>
      </c>
      <c r="J18" s="128">
        <v>0.38572099999999998</v>
      </c>
      <c r="K18" s="128">
        <v>0.58646010599999998</v>
      </c>
      <c r="L18" s="128">
        <v>0.458138504</v>
      </c>
      <c r="M18" s="128">
        <v>0.37384937499999998</v>
      </c>
      <c r="N18" s="128">
        <v>-2.0843730000000003</v>
      </c>
      <c r="O18" s="128">
        <v>-4.0121419999999999</v>
      </c>
      <c r="P18" s="127">
        <v>-5.6451929999999999</v>
      </c>
    </row>
    <row r="19" spans="1:16">
      <c r="A19" s="86" t="s">
        <v>342</v>
      </c>
      <c r="B19" s="128">
        <v>7.247E-3</v>
      </c>
      <c r="C19" s="128">
        <v>3.7599999999999998E-4</v>
      </c>
      <c r="D19" s="128">
        <v>0</v>
      </c>
      <c r="E19" s="128">
        <v>1.0640000000000001E-3</v>
      </c>
      <c r="F19" s="128">
        <v>1.5799999999999999E-4</v>
      </c>
      <c r="G19" s="128">
        <v>0</v>
      </c>
      <c r="H19" s="128">
        <v>0.71271200000000001</v>
      </c>
      <c r="I19" s="128">
        <v>0.492622</v>
      </c>
      <c r="J19" s="128">
        <v>0.40924700000000003</v>
      </c>
      <c r="K19" s="128">
        <v>1.1854694180000001</v>
      </c>
      <c r="L19" s="128">
        <v>1.0730679059999999</v>
      </c>
      <c r="M19" s="128">
        <v>1.023143489</v>
      </c>
      <c r="N19" s="128">
        <v>-3.1333200000000003</v>
      </c>
      <c r="O19" s="128">
        <v>-4.6510959999999999</v>
      </c>
      <c r="P19" s="127">
        <v>-5.394711</v>
      </c>
    </row>
    <row r="20" spans="1:16">
      <c r="A20" s="86" t="s">
        <v>341</v>
      </c>
      <c r="B20" s="128">
        <v>1.53542</v>
      </c>
      <c r="C20" s="128">
        <v>7.18E-4</v>
      </c>
      <c r="D20" s="128">
        <v>5.0000000000000004E-6</v>
      </c>
      <c r="E20" s="128">
        <v>10.35782</v>
      </c>
      <c r="F20" s="128">
        <v>1.407877</v>
      </c>
      <c r="G20" s="128">
        <v>1.7878000000000002E-2</v>
      </c>
      <c r="H20" s="128">
        <v>0.728325</v>
      </c>
      <c r="I20" s="128">
        <v>0.17971000000000001</v>
      </c>
      <c r="J20" s="128">
        <v>0.18052799999999999</v>
      </c>
      <c r="K20" s="128">
        <v>0.49174775199999998</v>
      </c>
      <c r="L20" s="128">
        <v>0.21609491200000003</v>
      </c>
      <c r="M20" s="128">
        <v>0.24231950599999999</v>
      </c>
      <c r="N20" s="128">
        <v>-6.2464029999999999</v>
      </c>
      <c r="O20" s="128">
        <v>-0.99364999999999992</v>
      </c>
      <c r="P20" s="127">
        <v>1.0540119999999999</v>
      </c>
    </row>
    <row r="21" spans="1:16">
      <c r="A21" s="86" t="s">
        <v>340</v>
      </c>
      <c r="B21" s="128">
        <v>2.0225999999999997E-2</v>
      </c>
      <c r="C21" s="128">
        <v>1.4999999999999999E-5</v>
      </c>
      <c r="D21" s="128">
        <v>8.5000000000000006E-5</v>
      </c>
      <c r="E21" s="128">
        <v>2.6553049999999998</v>
      </c>
      <c r="F21" s="128">
        <v>0.37481100000000001</v>
      </c>
      <c r="G21" s="128">
        <v>5.3040000000000006E-3</v>
      </c>
      <c r="H21" s="128">
        <v>14.024781000000001</v>
      </c>
      <c r="I21" s="128">
        <v>9.010078</v>
      </c>
      <c r="J21" s="128">
        <v>6.7721930000000006</v>
      </c>
      <c r="K21" s="128">
        <v>11.543237673</v>
      </c>
      <c r="L21" s="128">
        <v>9.5403783830000002</v>
      </c>
      <c r="M21" s="128">
        <v>7.9050824780000006</v>
      </c>
      <c r="N21" s="128">
        <v>-53.062612999999999</v>
      </c>
      <c r="O21" s="128">
        <v>-71.758257999999998</v>
      </c>
      <c r="P21" s="127">
        <v>-100.71198600000001</v>
      </c>
    </row>
    <row r="22" spans="1:16">
      <c r="A22" s="86" t="s">
        <v>339</v>
      </c>
      <c r="B22" s="128">
        <v>0</v>
      </c>
      <c r="C22" s="128">
        <v>0</v>
      </c>
      <c r="D22" s="128">
        <v>0</v>
      </c>
      <c r="E22" s="128">
        <v>0.77840300000000007</v>
      </c>
      <c r="F22" s="128">
        <v>2.3861E-2</v>
      </c>
      <c r="G22" s="128">
        <v>0</v>
      </c>
      <c r="H22" s="128">
        <v>0.30843400000000004</v>
      </c>
      <c r="I22" s="128">
        <v>0.42191199999999995</v>
      </c>
      <c r="J22" s="128">
        <v>0.401951</v>
      </c>
      <c r="K22" s="128">
        <v>0.46261805</v>
      </c>
      <c r="L22" s="128">
        <v>0.62318086300000008</v>
      </c>
      <c r="M22" s="128">
        <v>0.67112926500000003</v>
      </c>
      <c r="N22" s="128">
        <v>5.0419460000000003</v>
      </c>
      <c r="O22" s="128">
        <v>10.564435</v>
      </c>
      <c r="P22" s="127">
        <v>12.028565</v>
      </c>
    </row>
    <row r="23" spans="1:16">
      <c r="A23" s="86" t="s">
        <v>338</v>
      </c>
      <c r="B23" s="128">
        <v>5.53E-4</v>
      </c>
      <c r="C23" s="128">
        <v>1.2999999999999999E-5</v>
      </c>
      <c r="D23" s="128">
        <v>0</v>
      </c>
      <c r="E23" s="128">
        <v>5.1399999999999996E-3</v>
      </c>
      <c r="F23" s="128">
        <v>6.78E-4</v>
      </c>
      <c r="G23" s="128">
        <v>0</v>
      </c>
      <c r="H23" s="128">
        <v>0.33591500000000002</v>
      </c>
      <c r="I23" s="128">
        <v>0.20240799999999998</v>
      </c>
      <c r="J23" s="128">
        <v>0.171018</v>
      </c>
      <c r="K23" s="128">
        <v>0.248155134</v>
      </c>
      <c r="L23" s="128">
        <v>0.17559925000000001</v>
      </c>
      <c r="M23" s="128">
        <v>0.15826950099999998</v>
      </c>
      <c r="N23" s="128">
        <v>-2.0505369999999998</v>
      </c>
      <c r="O23" s="128">
        <v>-3.0346770000000003</v>
      </c>
      <c r="P23" s="127">
        <v>-3.2727060000000003</v>
      </c>
    </row>
    <row r="24" spans="1:16">
      <c r="A24" s="86" t="s">
        <v>337</v>
      </c>
      <c r="B24" s="128">
        <v>0</v>
      </c>
      <c r="C24" s="128">
        <v>0</v>
      </c>
      <c r="D24" s="128">
        <v>1.4999999999999999E-5</v>
      </c>
      <c r="E24" s="128">
        <v>1.8967319999999999</v>
      </c>
      <c r="F24" s="128">
        <v>2.8884E-2</v>
      </c>
      <c r="G24" s="128">
        <v>0</v>
      </c>
      <c r="H24" s="128">
        <v>0.16022800000000001</v>
      </c>
      <c r="I24" s="128">
        <v>0.21993499999999999</v>
      </c>
      <c r="J24" s="128">
        <v>0.196463</v>
      </c>
      <c r="K24" s="128">
        <v>0.208556304</v>
      </c>
      <c r="L24" s="128">
        <v>0.30752953399999999</v>
      </c>
      <c r="M24" s="128">
        <v>0.33153158700000002</v>
      </c>
      <c r="N24" s="128">
        <v>0.51144000000000001</v>
      </c>
      <c r="O24" s="128">
        <v>4.8979900000000001</v>
      </c>
      <c r="P24" s="127">
        <v>5.8184199999999997</v>
      </c>
    </row>
    <row r="25" spans="1:16">
      <c r="A25" s="86" t="s">
        <v>336</v>
      </c>
      <c r="B25" s="128">
        <v>0</v>
      </c>
      <c r="C25" s="128">
        <v>0</v>
      </c>
      <c r="D25" s="128">
        <v>0</v>
      </c>
      <c r="E25" s="128">
        <v>6.9999999999999999E-6</v>
      </c>
      <c r="F25" s="128">
        <v>9.9999999999999995E-7</v>
      </c>
      <c r="G25" s="128">
        <v>0</v>
      </c>
      <c r="H25" s="128">
        <v>0.23358699999999999</v>
      </c>
      <c r="I25" s="128">
        <v>0.10925</v>
      </c>
      <c r="J25" s="128">
        <v>0.121401</v>
      </c>
      <c r="K25" s="128">
        <v>8.4291336999999994E-2</v>
      </c>
      <c r="L25" s="128">
        <v>3.9423544999999997E-2</v>
      </c>
      <c r="M25" s="128">
        <v>4.3808315E-2</v>
      </c>
      <c r="N25" s="128">
        <v>-0.23511799999999999</v>
      </c>
      <c r="O25" s="128">
        <v>-0.599603</v>
      </c>
      <c r="P25" s="127">
        <v>-0.57818700000000001</v>
      </c>
    </row>
    <row r="26" spans="1:16">
      <c r="A26" s="86" t="s">
        <v>335</v>
      </c>
      <c r="B26" s="128">
        <v>0</v>
      </c>
      <c r="C26" s="128">
        <v>0</v>
      </c>
      <c r="D26" s="128">
        <v>0</v>
      </c>
      <c r="E26" s="128">
        <v>1.1610000000000001E-3</v>
      </c>
      <c r="F26" s="128">
        <v>1.261E-3</v>
      </c>
      <c r="G26" s="128">
        <v>0</v>
      </c>
      <c r="H26" s="128">
        <v>0.54066999999999998</v>
      </c>
      <c r="I26" s="128">
        <v>0.43477300000000002</v>
      </c>
      <c r="J26" s="128">
        <v>0.410408</v>
      </c>
      <c r="K26" s="128">
        <v>0.37199155899999997</v>
      </c>
      <c r="L26" s="128">
        <v>0.32446482400000004</v>
      </c>
      <c r="M26" s="128">
        <v>0.31598681699999998</v>
      </c>
      <c r="N26" s="128">
        <v>2.2357739999999997</v>
      </c>
      <c r="O26" s="128">
        <v>1.615524</v>
      </c>
      <c r="P26" s="127">
        <v>1.576522</v>
      </c>
    </row>
    <row r="27" spans="1:16">
      <c r="A27" s="86" t="s">
        <v>334</v>
      </c>
      <c r="B27" s="128">
        <v>3.0000000000000001E-6</v>
      </c>
      <c r="C27" s="128">
        <v>0</v>
      </c>
      <c r="D27" s="128">
        <v>0</v>
      </c>
      <c r="E27" s="128">
        <v>3.3641809999999999</v>
      </c>
      <c r="F27" s="128">
        <v>7.4379999999999993E-3</v>
      </c>
      <c r="G27" s="128">
        <v>2.1691999999999999E-2</v>
      </c>
      <c r="H27" s="128">
        <v>8.6597340000000003</v>
      </c>
      <c r="I27" s="128">
        <v>3.9403290000000002</v>
      </c>
      <c r="J27" s="128">
        <v>3.9549470000000002</v>
      </c>
      <c r="K27" s="128">
        <v>6.5698695199999992</v>
      </c>
      <c r="L27" s="128">
        <v>3.8864946979999999</v>
      </c>
      <c r="M27" s="128">
        <v>3.8870998230000002</v>
      </c>
      <c r="N27" s="128">
        <v>10.299469999999999</v>
      </c>
      <c r="O27" s="128">
        <v>-23.931128000000001</v>
      </c>
      <c r="P27" s="127">
        <v>-24.266332999999999</v>
      </c>
    </row>
    <row r="28" spans="1:16">
      <c r="A28" s="86" t="s">
        <v>333</v>
      </c>
      <c r="B28" s="128">
        <v>6.7720000000000002E-3</v>
      </c>
      <c r="C28" s="128">
        <v>0</v>
      </c>
      <c r="D28" s="128">
        <v>0</v>
      </c>
      <c r="E28" s="128">
        <v>8.6713539999999991</v>
      </c>
      <c r="F28" s="128">
        <v>1.583745</v>
      </c>
      <c r="G28" s="128">
        <v>1.2985E-2</v>
      </c>
      <c r="H28" s="128">
        <v>0</v>
      </c>
      <c r="I28" s="128">
        <v>0</v>
      </c>
      <c r="J28" s="128">
        <v>0</v>
      </c>
      <c r="K28" s="128">
        <v>4.5270205000000001E-2</v>
      </c>
      <c r="L28" s="128">
        <v>9.5487960999999996E-2</v>
      </c>
      <c r="M28" s="128">
        <v>0.10186239200000001</v>
      </c>
      <c r="N28" s="128">
        <v>31.103732000000001</v>
      </c>
      <c r="O28" s="128">
        <v>40.690089999999998</v>
      </c>
      <c r="P28" s="127">
        <v>42.584940000000003</v>
      </c>
    </row>
    <row r="29" spans="1:16">
      <c r="A29" s="86" t="s">
        <v>332</v>
      </c>
      <c r="B29" s="128">
        <v>7.1069999999999994E-2</v>
      </c>
      <c r="C29" s="128">
        <v>4.57E-4</v>
      </c>
      <c r="D29" s="128">
        <v>4.4999999999999996E-5</v>
      </c>
      <c r="E29" s="128">
        <v>3.4561999999999996E-2</v>
      </c>
      <c r="F29" s="128">
        <v>1.8053E-2</v>
      </c>
      <c r="G29" s="128">
        <v>1.9999999999999999E-6</v>
      </c>
      <c r="H29" s="128">
        <v>2.6362730000000001</v>
      </c>
      <c r="I29" s="128">
        <v>1.2231240000000001</v>
      </c>
      <c r="J29" s="128">
        <v>1.086514</v>
      </c>
      <c r="K29" s="128">
        <v>2.541339341</v>
      </c>
      <c r="L29" s="128">
        <v>1.9260585859999999</v>
      </c>
      <c r="M29" s="128">
        <v>1.9224605449999999</v>
      </c>
      <c r="N29" s="128">
        <v>-4.6546199999999995</v>
      </c>
      <c r="O29" s="128">
        <v>-12.503116</v>
      </c>
      <c r="P29" s="127">
        <v>-10.994543</v>
      </c>
    </row>
    <row r="30" spans="1:16">
      <c r="A30" s="86" t="s">
        <v>331</v>
      </c>
      <c r="B30" s="128">
        <v>6.6922999999999996E-2</v>
      </c>
      <c r="C30" s="128">
        <v>1.55E-4</v>
      </c>
      <c r="D30" s="128">
        <v>0</v>
      </c>
      <c r="E30" s="128">
        <v>9.2133999999999994E-2</v>
      </c>
      <c r="F30" s="128">
        <v>2.6179999999999997E-3</v>
      </c>
      <c r="G30" s="128">
        <v>0</v>
      </c>
      <c r="H30" s="128">
        <v>2.0374989999999999</v>
      </c>
      <c r="I30" s="128">
        <v>0.72638999999999998</v>
      </c>
      <c r="J30" s="128">
        <v>0.60862400000000005</v>
      </c>
      <c r="K30" s="128">
        <v>1.7970888219999999</v>
      </c>
      <c r="L30" s="128">
        <v>1.2145930149999999</v>
      </c>
      <c r="M30" s="128">
        <v>1.1253721229999998</v>
      </c>
      <c r="N30" s="128">
        <v>6.817933</v>
      </c>
      <c r="O30" s="128">
        <v>1.285954</v>
      </c>
      <c r="P30" s="127">
        <v>0.38958499999999996</v>
      </c>
    </row>
    <row r="31" spans="1:16">
      <c r="A31" s="86" t="s">
        <v>330</v>
      </c>
      <c r="B31" s="128">
        <v>0</v>
      </c>
      <c r="C31" s="128">
        <v>0</v>
      </c>
      <c r="D31" s="128">
        <v>0</v>
      </c>
      <c r="E31" s="128">
        <v>1.1954000000000001E-2</v>
      </c>
      <c r="F31" s="128">
        <v>1.5796000000000001E-2</v>
      </c>
      <c r="G31" s="128">
        <v>0</v>
      </c>
      <c r="H31" s="128">
        <v>1.1739029999999999</v>
      </c>
      <c r="I31" s="128">
        <v>0.84052400000000005</v>
      </c>
      <c r="J31" s="128">
        <v>1.2034280000000002</v>
      </c>
      <c r="K31" s="128">
        <v>1.446019344</v>
      </c>
      <c r="L31" s="128">
        <v>1.2796252019999999</v>
      </c>
      <c r="M31" s="128">
        <v>1.4535190410000001</v>
      </c>
      <c r="N31" s="128">
        <v>18.126294000000001</v>
      </c>
      <c r="O31" s="128">
        <v>15.279920000000001</v>
      </c>
      <c r="P31" s="127">
        <v>17.805927000000001</v>
      </c>
    </row>
    <row r="32" spans="1:16">
      <c r="A32" s="86" t="s">
        <v>329</v>
      </c>
      <c r="B32" s="128">
        <v>0</v>
      </c>
      <c r="C32" s="128">
        <v>0</v>
      </c>
      <c r="D32" s="128">
        <v>0</v>
      </c>
      <c r="E32" s="128">
        <v>7.3300000000000004E-4</v>
      </c>
      <c r="F32" s="128">
        <v>1.3550000000000001E-3</v>
      </c>
      <c r="G32" s="128">
        <v>0</v>
      </c>
      <c r="H32" s="128">
        <v>0.98380999999999996</v>
      </c>
      <c r="I32" s="128">
        <v>0.87322699999999998</v>
      </c>
      <c r="J32" s="128">
        <v>0.88136800000000004</v>
      </c>
      <c r="K32" s="128">
        <v>0.69970408099999992</v>
      </c>
      <c r="L32" s="128">
        <v>0.6501483079999999</v>
      </c>
      <c r="M32" s="128">
        <v>0.65341256299999995</v>
      </c>
      <c r="N32" s="128">
        <v>1.5134780000000001</v>
      </c>
      <c r="O32" s="128">
        <v>0.79007100000000008</v>
      </c>
      <c r="P32" s="127">
        <v>0.87982700000000003</v>
      </c>
    </row>
    <row r="33" spans="1:16">
      <c r="A33" s="86" t="s">
        <v>328</v>
      </c>
      <c r="B33" s="128">
        <v>3.0569999999999998E-3</v>
      </c>
      <c r="C33" s="128">
        <v>0</v>
      </c>
      <c r="D33" s="128">
        <v>0</v>
      </c>
      <c r="E33" s="128">
        <v>1.830503</v>
      </c>
      <c r="F33" s="128">
        <v>0.31689100000000003</v>
      </c>
      <c r="G33" s="128">
        <v>7.2489999999999994E-3</v>
      </c>
      <c r="H33" s="128">
        <v>8.7757999999999989E-2</v>
      </c>
      <c r="I33" s="128">
        <v>8.8961999999999999E-2</v>
      </c>
      <c r="J33" s="128">
        <v>4.0284E-2</v>
      </c>
      <c r="K33" s="128">
        <v>0.84522443999999997</v>
      </c>
      <c r="L33" s="128">
        <v>1.1737315930000003</v>
      </c>
      <c r="M33" s="128">
        <v>1.1752268330000002</v>
      </c>
      <c r="N33" s="128">
        <v>-1.587124</v>
      </c>
      <c r="O33" s="128">
        <v>18.204669999999997</v>
      </c>
      <c r="P33" s="127">
        <v>20.587426999999998</v>
      </c>
    </row>
    <row r="34" spans="1:16">
      <c r="A34" s="86" t="s">
        <v>327</v>
      </c>
      <c r="B34" s="128">
        <v>0</v>
      </c>
      <c r="C34" s="128">
        <v>0</v>
      </c>
      <c r="D34" s="128">
        <v>0</v>
      </c>
      <c r="E34" s="128">
        <v>3.6999999999999998E-5</v>
      </c>
      <c r="F34" s="128">
        <v>0</v>
      </c>
      <c r="G34" s="128">
        <v>1.2E-5</v>
      </c>
      <c r="H34" s="128">
        <v>0.32612599999999997</v>
      </c>
      <c r="I34" s="128">
        <v>0.19236500000000001</v>
      </c>
      <c r="J34" s="128">
        <v>0.13925999999999999</v>
      </c>
      <c r="K34" s="128">
        <v>0.25172848999999997</v>
      </c>
      <c r="L34" s="128">
        <v>0.20288431700000001</v>
      </c>
      <c r="M34" s="128">
        <v>0.18316713000000001</v>
      </c>
      <c r="N34" s="128">
        <v>2.41316</v>
      </c>
      <c r="O34" s="128">
        <v>1.9604649999999999</v>
      </c>
      <c r="P34" s="127">
        <v>1.7818879999999999</v>
      </c>
    </row>
    <row r="35" spans="1:16">
      <c r="A35" s="86" t="s">
        <v>326</v>
      </c>
      <c r="B35" s="128">
        <v>2.0609999999999999E-3</v>
      </c>
      <c r="C35" s="128">
        <v>5.5000000000000002E-5</v>
      </c>
      <c r="D35" s="128">
        <v>0</v>
      </c>
      <c r="E35" s="128">
        <v>1.76E-4</v>
      </c>
      <c r="F35" s="128">
        <v>1.7999999999999997E-5</v>
      </c>
      <c r="G35" s="128">
        <v>0</v>
      </c>
      <c r="H35" s="128">
        <v>0.317245</v>
      </c>
      <c r="I35" s="128">
        <v>0.248031</v>
      </c>
      <c r="J35" s="128">
        <v>0.21418600000000002</v>
      </c>
      <c r="K35" s="128">
        <v>0.55858865499999999</v>
      </c>
      <c r="L35" s="128">
        <v>0.52494875699999999</v>
      </c>
      <c r="M35" s="128">
        <v>0.49782765699999998</v>
      </c>
      <c r="N35" s="128">
        <v>0.35825299999999999</v>
      </c>
      <c r="O35" s="128">
        <v>-0.169434</v>
      </c>
      <c r="P35" s="127">
        <v>-0.55222799999999994</v>
      </c>
    </row>
    <row r="36" spans="1:16" ht="15.75" thickBot="1">
      <c r="A36" s="87" t="s">
        <v>325</v>
      </c>
      <c r="B36" s="126">
        <v>0.41370400000000002</v>
      </c>
      <c r="C36" s="126">
        <v>3.8900000000000002E-4</v>
      </c>
      <c r="D36" s="126">
        <v>0</v>
      </c>
      <c r="E36" s="126">
        <v>95.235058999999993</v>
      </c>
      <c r="F36" s="126">
        <v>6.9458380000000002</v>
      </c>
      <c r="G36" s="126">
        <v>0.55406899999999992</v>
      </c>
      <c r="H36" s="126">
        <v>1.5251579999999998</v>
      </c>
      <c r="I36" s="126">
        <v>1.2808820000000001</v>
      </c>
      <c r="J36" s="126">
        <v>0.95042899999999997</v>
      </c>
      <c r="K36" s="126">
        <v>2.5731735539999998</v>
      </c>
      <c r="L36" s="126">
        <v>3.5699952659999998</v>
      </c>
      <c r="M36" s="126">
        <v>3.6041993900000002</v>
      </c>
      <c r="N36" s="126">
        <v>45.526256000000004</v>
      </c>
      <c r="O36" s="126">
        <v>188.592161</v>
      </c>
      <c r="P36" s="125">
        <v>204.45861400000001</v>
      </c>
    </row>
    <row r="37" spans="1:16">
      <c r="A37" s="124" t="s">
        <v>300</v>
      </c>
      <c r="B37" s="123">
        <f t="shared" ref="B37:P37" si="0">SUM(B4:B36)</f>
        <v>11.536909999999997</v>
      </c>
      <c r="C37" s="123">
        <f t="shared" si="0"/>
        <v>4.1874000000000001E-2</v>
      </c>
      <c r="D37" s="123">
        <f t="shared" si="0"/>
        <v>3.4200000000000002E-4</v>
      </c>
      <c r="E37" s="123">
        <f t="shared" si="0"/>
        <v>198.18436699999995</v>
      </c>
      <c r="F37" s="123">
        <f t="shared" si="0"/>
        <v>19.815645</v>
      </c>
      <c r="G37" s="123">
        <f t="shared" si="0"/>
        <v>0.77684399999999987</v>
      </c>
      <c r="H37" s="123">
        <f t="shared" si="0"/>
        <v>101.33024000000002</v>
      </c>
      <c r="I37" s="123">
        <f t="shared" si="0"/>
        <v>47.047463999999998</v>
      </c>
      <c r="J37" s="123">
        <f t="shared" si="0"/>
        <v>39.356576000000004</v>
      </c>
      <c r="K37" s="123">
        <f t="shared" si="0"/>
        <v>82.221756170999967</v>
      </c>
      <c r="L37" s="123">
        <f t="shared" si="0"/>
        <v>59.579670823000001</v>
      </c>
      <c r="M37" s="123">
        <f t="shared" si="0"/>
        <v>56.356886624000005</v>
      </c>
      <c r="N37" s="123">
        <f t="shared" si="0"/>
        <v>-30.634218999999959</v>
      </c>
      <c r="O37" s="123">
        <f t="shared" si="0"/>
        <v>-35.781607999999977</v>
      </c>
      <c r="P37" s="123">
        <f t="shared" si="0"/>
        <v>-36.993958000000049</v>
      </c>
    </row>
  </sheetData>
  <mergeCells count="5">
    <mergeCell ref="B2:D2"/>
    <mergeCell ref="E2:G2"/>
    <mergeCell ref="H2:J2"/>
    <mergeCell ref="K2:M2"/>
    <mergeCell ref="N2:P2"/>
  </mergeCells>
  <hyperlinks>
    <hyperlink ref="O1" location="ReadMe!A1" display="go back to ReadMe"/>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workbookViewId="0">
      <selection activeCell="O1" sqref="O1"/>
    </sheetView>
  </sheetViews>
  <sheetFormatPr baseColWidth="10" defaultColWidth="11.42578125" defaultRowHeight="15"/>
  <cols>
    <col min="1" max="16384" width="11.42578125" style="115"/>
  </cols>
  <sheetData>
    <row r="1" spans="1:16" ht="19.5" thickBot="1">
      <c r="A1" s="120" t="s">
        <v>302</v>
      </c>
      <c r="E1" s="118" t="s">
        <v>367</v>
      </c>
      <c r="O1" s="142" t="s">
        <v>370</v>
      </c>
    </row>
    <row r="2" spans="1:16">
      <c r="A2" s="129"/>
      <c r="B2" s="214" t="s">
        <v>20</v>
      </c>
      <c r="C2" s="214"/>
      <c r="D2" s="214"/>
      <c r="E2" s="214" t="s">
        <v>251</v>
      </c>
      <c r="F2" s="214"/>
      <c r="G2" s="214"/>
      <c r="H2" s="214" t="s">
        <v>363</v>
      </c>
      <c r="I2" s="214"/>
      <c r="J2" s="214"/>
      <c r="K2" s="214" t="s">
        <v>362</v>
      </c>
      <c r="L2" s="214"/>
      <c r="M2" s="214"/>
      <c r="N2" s="214" t="s">
        <v>361</v>
      </c>
      <c r="O2" s="214"/>
      <c r="P2" s="215"/>
    </row>
    <row r="3" spans="1:16" ht="15.75" thickBot="1">
      <c r="A3" s="87"/>
      <c r="B3" s="82" t="s">
        <v>360</v>
      </c>
      <c r="C3" s="82" t="s">
        <v>359</v>
      </c>
      <c r="D3" s="82" t="s">
        <v>358</v>
      </c>
      <c r="E3" s="82" t="s">
        <v>360</v>
      </c>
      <c r="F3" s="82" t="s">
        <v>359</v>
      </c>
      <c r="G3" s="82" t="s">
        <v>358</v>
      </c>
      <c r="H3" s="82" t="s">
        <v>360</v>
      </c>
      <c r="I3" s="82" t="s">
        <v>359</v>
      </c>
      <c r="J3" s="82" t="s">
        <v>358</v>
      </c>
      <c r="K3" s="82" t="s">
        <v>360</v>
      </c>
      <c r="L3" s="82" t="s">
        <v>359</v>
      </c>
      <c r="M3" s="82" t="s">
        <v>358</v>
      </c>
      <c r="N3" s="82" t="s">
        <v>360</v>
      </c>
      <c r="O3" s="82" t="s">
        <v>359</v>
      </c>
      <c r="P3" s="105" t="s">
        <v>358</v>
      </c>
    </row>
    <row r="4" spans="1:16">
      <c r="A4" s="130" t="s">
        <v>357</v>
      </c>
      <c r="B4" s="128">
        <v>0</v>
      </c>
      <c r="C4" s="128">
        <v>0</v>
      </c>
      <c r="D4" s="128">
        <v>4.84E-4</v>
      </c>
      <c r="E4" s="128">
        <v>0</v>
      </c>
      <c r="F4" s="128">
        <v>0</v>
      </c>
      <c r="G4" s="128">
        <v>0</v>
      </c>
      <c r="H4" s="128">
        <v>9.2111999999999999E-2</v>
      </c>
      <c r="I4" s="128">
        <v>9.6665000000000001E-2</v>
      </c>
      <c r="J4" s="128">
        <v>9.6155000000000004E-2</v>
      </c>
      <c r="K4" s="128">
        <v>0.24924491299999998</v>
      </c>
      <c r="L4" s="128">
        <v>0.26152492100000002</v>
      </c>
      <c r="M4" s="128">
        <v>0.26018482199999998</v>
      </c>
      <c r="N4" s="128">
        <v>-3.5544310000000001</v>
      </c>
      <c r="O4" s="128">
        <v>-3.3124959999999999</v>
      </c>
      <c r="P4" s="127">
        <v>-3.3161230000000002</v>
      </c>
    </row>
    <row r="5" spans="1:16">
      <c r="A5" s="86" t="s">
        <v>356</v>
      </c>
      <c r="B5" s="128">
        <v>7.27E-4</v>
      </c>
      <c r="C5" s="128">
        <v>1.26E-4</v>
      </c>
      <c r="D5" s="128">
        <v>1.0009999999999999E-3</v>
      </c>
      <c r="E5" s="128">
        <v>1.964E-3</v>
      </c>
      <c r="F5" s="128">
        <v>0</v>
      </c>
      <c r="G5" s="128">
        <v>0</v>
      </c>
      <c r="H5" s="128">
        <v>0.80805700000000003</v>
      </c>
      <c r="I5" s="128">
        <v>0.477547</v>
      </c>
      <c r="J5" s="128">
        <v>0.42278100000000002</v>
      </c>
      <c r="K5" s="128">
        <v>0.89533652599999991</v>
      </c>
      <c r="L5" s="128">
        <v>0.82237344900000009</v>
      </c>
      <c r="M5" s="128">
        <v>0.79994509600000008</v>
      </c>
      <c r="N5" s="128">
        <v>-11.341357</v>
      </c>
      <c r="O5" s="128">
        <v>-11.111803</v>
      </c>
      <c r="P5" s="127">
        <v>-11.80321</v>
      </c>
    </row>
    <row r="6" spans="1:16">
      <c r="A6" s="86" t="s">
        <v>355</v>
      </c>
      <c r="B6" s="128">
        <v>3.86E-4</v>
      </c>
      <c r="C6" s="128">
        <v>3.59E-4</v>
      </c>
      <c r="D6" s="128">
        <v>1.7299999999999998E-4</v>
      </c>
      <c r="E6" s="128">
        <v>0</v>
      </c>
      <c r="F6" s="128">
        <v>0</v>
      </c>
      <c r="G6" s="128">
        <v>0</v>
      </c>
      <c r="H6" s="128">
        <v>0.28166399999999997</v>
      </c>
      <c r="I6" s="128">
        <v>0.26247000000000004</v>
      </c>
      <c r="J6" s="128">
        <v>0.260189</v>
      </c>
      <c r="K6" s="128">
        <v>0.173441182</v>
      </c>
      <c r="L6" s="128">
        <v>0.166537137</v>
      </c>
      <c r="M6" s="128">
        <v>0.16586494399999999</v>
      </c>
      <c r="N6" s="128">
        <v>-1.5471349999999999</v>
      </c>
      <c r="O6" s="128">
        <v>-1.6005670000000001</v>
      </c>
      <c r="P6" s="127">
        <v>-1.5918510000000001</v>
      </c>
    </row>
    <row r="7" spans="1:16">
      <c r="A7" s="86" t="s">
        <v>354</v>
      </c>
      <c r="B7" s="128">
        <v>1.2999999999999999E-5</v>
      </c>
      <c r="C7" s="128">
        <v>7.5000000000000002E-4</v>
      </c>
      <c r="D7" s="128">
        <v>3.8000000000000002E-5</v>
      </c>
      <c r="E7" s="128">
        <v>0.84914000000000001</v>
      </c>
      <c r="F7" s="128">
        <v>0</v>
      </c>
      <c r="G7" s="128">
        <v>0</v>
      </c>
      <c r="H7" s="128">
        <v>2.1592340000000001</v>
      </c>
      <c r="I7" s="128">
        <v>1.7119949999999999</v>
      </c>
      <c r="J7" s="128">
        <v>1.7880209999999999</v>
      </c>
      <c r="K7" s="128">
        <v>4.6259243669999996</v>
      </c>
      <c r="L7" s="128">
        <v>4.3053700749999999</v>
      </c>
      <c r="M7" s="128">
        <v>4.4126985400000001</v>
      </c>
      <c r="N7" s="128">
        <v>-13.778834000000002</v>
      </c>
      <c r="O7" s="128">
        <v>-16.739003</v>
      </c>
      <c r="P7" s="127">
        <v>-14.654290999999999</v>
      </c>
    </row>
    <row r="8" spans="1:16">
      <c r="A8" s="86" t="s">
        <v>353</v>
      </c>
      <c r="B8" s="128">
        <v>1.2179999999999999E-3</v>
      </c>
      <c r="C8" s="128">
        <v>1.4E-5</v>
      </c>
      <c r="D8" s="128">
        <v>0</v>
      </c>
      <c r="E8" s="128">
        <v>1.1E-5</v>
      </c>
      <c r="F8" s="128">
        <v>0</v>
      </c>
      <c r="G8" s="128">
        <v>0</v>
      </c>
      <c r="H8" s="128">
        <v>0.31178600000000001</v>
      </c>
      <c r="I8" s="128">
        <v>0.30682100000000001</v>
      </c>
      <c r="J8" s="128">
        <v>0.31239600000000001</v>
      </c>
      <c r="K8" s="128">
        <v>0.65134903700000002</v>
      </c>
      <c r="L8" s="128">
        <v>0.67081838300000007</v>
      </c>
      <c r="M8" s="128">
        <v>0.68390975100000007</v>
      </c>
      <c r="N8" s="128">
        <v>4.6231429999999998</v>
      </c>
      <c r="O8" s="128">
        <v>5.3010910000000004</v>
      </c>
      <c r="P8" s="127">
        <v>5.5885730000000002</v>
      </c>
    </row>
    <row r="9" spans="1:16">
      <c r="A9" s="86" t="s">
        <v>352</v>
      </c>
      <c r="B9" s="128">
        <v>1.021E-3</v>
      </c>
      <c r="C9" s="128">
        <v>7.4200000000000004E-4</v>
      </c>
      <c r="D9" s="128">
        <v>2.0990000000000002E-3</v>
      </c>
      <c r="E9" s="128">
        <v>2.0000000000000001E-4</v>
      </c>
      <c r="F9" s="128">
        <v>1.9000000000000001E-5</v>
      </c>
      <c r="G9" s="128">
        <v>0</v>
      </c>
      <c r="H9" s="128">
        <v>0.56713199999999997</v>
      </c>
      <c r="I9" s="128">
        <v>0.54352</v>
      </c>
      <c r="J9" s="128">
        <v>0.55867999999999995</v>
      </c>
      <c r="K9" s="128">
        <v>1.1859291379999999</v>
      </c>
      <c r="L9" s="128">
        <v>1.4455301329999999</v>
      </c>
      <c r="M9" s="128">
        <v>1.5216236089999999</v>
      </c>
      <c r="N9" s="128">
        <v>-0.92405499999999996</v>
      </c>
      <c r="O9" s="128">
        <v>5.69001</v>
      </c>
      <c r="P9" s="127">
        <v>7.3470119999999994</v>
      </c>
    </row>
    <row r="10" spans="1:16">
      <c r="A10" s="86" t="s">
        <v>351</v>
      </c>
      <c r="B10" s="128">
        <v>3.0739999999999999E-3</v>
      </c>
      <c r="C10" s="128">
        <v>7.1099999999999994E-4</v>
      </c>
      <c r="D10" s="128">
        <v>1.1249999999999999E-3</v>
      </c>
      <c r="E10" s="128">
        <v>0</v>
      </c>
      <c r="F10" s="128">
        <v>0</v>
      </c>
      <c r="G10" s="128">
        <v>0</v>
      </c>
      <c r="H10" s="128">
        <v>1.392339</v>
      </c>
      <c r="I10" s="128">
        <v>1.1857880000000001</v>
      </c>
      <c r="J10" s="128">
        <v>1.1328689999999999</v>
      </c>
      <c r="K10" s="128">
        <v>2.0585054249999999</v>
      </c>
      <c r="L10" s="128">
        <v>2.0015802219999999</v>
      </c>
      <c r="M10" s="128">
        <v>1.9755385900000002</v>
      </c>
      <c r="N10" s="128">
        <v>23.391489</v>
      </c>
      <c r="O10" s="128">
        <v>22.905450000000002</v>
      </c>
      <c r="P10" s="127">
        <v>22.527988000000001</v>
      </c>
    </row>
    <row r="11" spans="1:16">
      <c r="A11" s="86" t="s">
        <v>350</v>
      </c>
      <c r="B11" s="128">
        <v>2.4537E-2</v>
      </c>
      <c r="C11" s="128">
        <v>2.3140000000000001E-3</v>
      </c>
      <c r="D11" s="128">
        <v>3.5339999999999998E-3</v>
      </c>
      <c r="E11" s="128">
        <v>14.437279</v>
      </c>
      <c r="F11" s="128">
        <v>0.42607400000000001</v>
      </c>
      <c r="G11" s="128">
        <v>0</v>
      </c>
      <c r="H11" s="128">
        <v>16.622062999999997</v>
      </c>
      <c r="I11" s="128">
        <v>11.299143000000001</v>
      </c>
      <c r="J11" s="128">
        <v>9.7962790000000002</v>
      </c>
      <c r="K11" s="128">
        <v>17.441076133999999</v>
      </c>
      <c r="L11" s="128">
        <v>14.627697719</v>
      </c>
      <c r="M11" s="128">
        <v>13.709383149999999</v>
      </c>
      <c r="N11" s="128">
        <v>-110.163391</v>
      </c>
      <c r="O11" s="128">
        <v>-139.932312</v>
      </c>
      <c r="P11" s="127">
        <v>-156.63372000000001</v>
      </c>
    </row>
    <row r="12" spans="1:16">
      <c r="A12" s="86" t="s">
        <v>349</v>
      </c>
      <c r="B12" s="128">
        <v>3.68E-4</v>
      </c>
      <c r="C12" s="128">
        <v>2.9E-4</v>
      </c>
      <c r="D12" s="128">
        <v>2.5999999999999998E-5</v>
      </c>
      <c r="E12" s="128">
        <v>2.621175</v>
      </c>
      <c r="F12" s="128">
        <v>2.9812000000000002E-2</v>
      </c>
      <c r="G12" s="128">
        <v>0</v>
      </c>
      <c r="H12" s="128">
        <v>0.237348</v>
      </c>
      <c r="I12" s="128">
        <v>0.208733</v>
      </c>
      <c r="J12" s="128">
        <v>0.19423599999999999</v>
      </c>
      <c r="K12" s="128">
        <v>0.60938025000000007</v>
      </c>
      <c r="L12" s="128">
        <v>0.69913486199999997</v>
      </c>
      <c r="M12" s="128">
        <v>0.70387150199999993</v>
      </c>
      <c r="N12" s="128">
        <v>21.333436000000003</v>
      </c>
      <c r="O12" s="128">
        <v>28.429651000000003</v>
      </c>
      <c r="P12" s="127">
        <v>28.757511999999998</v>
      </c>
    </row>
    <row r="13" spans="1:16">
      <c r="A13" s="86" t="s">
        <v>348</v>
      </c>
      <c r="B13" s="128">
        <v>1.1E-5</v>
      </c>
      <c r="C13" s="128">
        <v>0</v>
      </c>
      <c r="D13" s="128">
        <v>3.3800000000000003E-4</v>
      </c>
      <c r="E13" s="128">
        <v>7.273E-3</v>
      </c>
      <c r="F13" s="128">
        <v>0</v>
      </c>
      <c r="G13" s="128">
        <v>0</v>
      </c>
      <c r="H13" s="128">
        <v>0.14035900000000001</v>
      </c>
      <c r="I13" s="128">
        <v>5.8201000000000003E-2</v>
      </c>
      <c r="J13" s="128">
        <v>5.5401000000000006E-2</v>
      </c>
      <c r="K13" s="128">
        <v>0.17328971400000001</v>
      </c>
      <c r="L13" s="128">
        <v>0.161670647</v>
      </c>
      <c r="M13" s="128">
        <v>0.16820273099999999</v>
      </c>
      <c r="N13" s="128">
        <v>-2.6528159999999996</v>
      </c>
      <c r="O13" s="128">
        <v>-2.3208130000000002</v>
      </c>
      <c r="P13" s="127">
        <v>-2.1411790000000002</v>
      </c>
    </row>
    <row r="14" spans="1:16">
      <c r="A14" s="86" t="s">
        <v>347</v>
      </c>
      <c r="B14" s="128">
        <v>6.0624169999999999</v>
      </c>
      <c r="C14" s="128">
        <v>1.1444000000000001E-2</v>
      </c>
      <c r="D14" s="128">
        <v>1.9619999999999998E-3</v>
      </c>
      <c r="E14" s="128">
        <v>0.23755600000000002</v>
      </c>
      <c r="F14" s="128">
        <v>0</v>
      </c>
      <c r="G14" s="128">
        <v>0</v>
      </c>
      <c r="H14" s="128">
        <v>23.187134999999998</v>
      </c>
      <c r="I14" s="128">
        <v>3.9097869999999997</v>
      </c>
      <c r="J14" s="128">
        <v>3.965973</v>
      </c>
      <c r="K14" s="128">
        <v>18.603593297</v>
      </c>
      <c r="L14" s="128">
        <v>9.7635681119999997</v>
      </c>
      <c r="M14" s="128">
        <v>10.262108245</v>
      </c>
      <c r="N14" s="128">
        <v>-19.026721000000002</v>
      </c>
      <c r="O14" s="128">
        <v>-123.04243</v>
      </c>
      <c r="P14" s="127">
        <v>-111.47206299999999</v>
      </c>
    </row>
    <row r="15" spans="1:16">
      <c r="A15" s="86" t="s">
        <v>346</v>
      </c>
      <c r="B15" s="128">
        <v>0</v>
      </c>
      <c r="C15" s="128">
        <v>4.3999999999999999E-5</v>
      </c>
      <c r="D15" s="128">
        <v>0</v>
      </c>
      <c r="E15" s="128">
        <v>6.3518000000000005E-2</v>
      </c>
      <c r="F15" s="128">
        <v>0</v>
      </c>
      <c r="G15" s="128">
        <v>0</v>
      </c>
      <c r="H15" s="128">
        <v>0.66376599999999997</v>
      </c>
      <c r="I15" s="128">
        <v>0.73562699999999992</v>
      </c>
      <c r="J15" s="128">
        <v>0.48156500000000002</v>
      </c>
      <c r="K15" s="128">
        <v>1.5439289469999999</v>
      </c>
      <c r="L15" s="128">
        <v>1.82798788</v>
      </c>
      <c r="M15" s="128">
        <v>1.6550924819999999</v>
      </c>
      <c r="N15" s="128">
        <v>2.0874269999999999</v>
      </c>
      <c r="O15" s="128">
        <v>14.962944999999999</v>
      </c>
      <c r="P15" s="127">
        <v>11.694058</v>
      </c>
    </row>
    <row r="16" spans="1:16">
      <c r="A16" s="86" t="s">
        <v>345</v>
      </c>
      <c r="B16" s="128">
        <v>0.171713</v>
      </c>
      <c r="C16" s="128">
        <v>1.4039999999999999E-2</v>
      </c>
      <c r="D16" s="128">
        <v>8.9840000000000007E-3</v>
      </c>
      <c r="E16" s="128">
        <v>8.9748999999999995E-2</v>
      </c>
      <c r="F16" s="128">
        <v>4.9000000000000005E-5</v>
      </c>
      <c r="G16" s="128">
        <v>0</v>
      </c>
      <c r="H16" s="128">
        <v>1.121176</v>
      </c>
      <c r="I16" s="128">
        <v>1.223908</v>
      </c>
      <c r="J16" s="128">
        <v>1.80155</v>
      </c>
      <c r="K16" s="128">
        <v>11.528752067999999</v>
      </c>
      <c r="L16" s="128">
        <v>12.335090269999998</v>
      </c>
      <c r="M16" s="128">
        <v>13.757971043</v>
      </c>
      <c r="N16" s="128">
        <v>90.063046</v>
      </c>
      <c r="O16" s="128">
        <v>117.854219</v>
      </c>
      <c r="P16" s="127">
        <v>148.82351600000001</v>
      </c>
    </row>
    <row r="17" spans="1:16">
      <c r="A17" s="86" t="s">
        <v>344</v>
      </c>
      <c r="B17" s="128">
        <v>1.5694E-2</v>
      </c>
      <c r="C17" s="128">
        <v>1.0560000000000001E-3</v>
      </c>
      <c r="D17" s="128">
        <v>0</v>
      </c>
      <c r="E17" s="128">
        <v>5.7000000000000003E-5</v>
      </c>
      <c r="F17" s="128">
        <v>0</v>
      </c>
      <c r="G17" s="128">
        <v>0</v>
      </c>
      <c r="H17" s="128">
        <v>1.7223810000000002</v>
      </c>
      <c r="I17" s="128">
        <v>1.7274480000000001</v>
      </c>
      <c r="J17" s="128">
        <v>1.715328</v>
      </c>
      <c r="K17" s="128">
        <v>1.8952251329999998</v>
      </c>
      <c r="L17" s="128">
        <v>1.995600665</v>
      </c>
      <c r="M17" s="128">
        <v>2.0076346059999999</v>
      </c>
      <c r="N17" s="128">
        <v>7.47567</v>
      </c>
      <c r="O17" s="128">
        <v>10.006826999999999</v>
      </c>
      <c r="P17" s="127">
        <v>10.325636000000001</v>
      </c>
    </row>
    <row r="18" spans="1:16">
      <c r="A18" s="86" t="s">
        <v>343</v>
      </c>
      <c r="B18" s="128">
        <v>0</v>
      </c>
      <c r="C18" s="128">
        <v>4.9799999999999996E-4</v>
      </c>
      <c r="D18" s="128">
        <v>1.9999999999999999E-6</v>
      </c>
      <c r="E18" s="128">
        <v>0</v>
      </c>
      <c r="F18" s="128">
        <v>0</v>
      </c>
      <c r="G18" s="128">
        <v>0</v>
      </c>
      <c r="H18" s="128">
        <v>0.49298000000000003</v>
      </c>
      <c r="I18" s="128">
        <v>0.343775</v>
      </c>
      <c r="J18" s="128">
        <v>0.30797800000000003</v>
      </c>
      <c r="K18" s="128">
        <v>0.55044254000000004</v>
      </c>
      <c r="L18" s="128">
        <v>0.50537688299999994</v>
      </c>
      <c r="M18" s="128">
        <v>0.47584350900000005</v>
      </c>
      <c r="N18" s="128">
        <v>-4.1143749999999999</v>
      </c>
      <c r="O18" s="128">
        <v>-4.5758169999999998</v>
      </c>
      <c r="P18" s="127">
        <v>-5.28803</v>
      </c>
    </row>
    <row r="19" spans="1:16">
      <c r="A19" s="86" t="s">
        <v>342</v>
      </c>
      <c r="B19" s="128">
        <v>5.561E-3</v>
      </c>
      <c r="C19" s="128">
        <v>2.1999999999999999E-5</v>
      </c>
      <c r="D19" s="128">
        <v>0</v>
      </c>
      <c r="E19" s="128">
        <v>0</v>
      </c>
      <c r="F19" s="128">
        <v>0</v>
      </c>
      <c r="G19" s="128">
        <v>0</v>
      </c>
      <c r="H19" s="128">
        <v>0.32749</v>
      </c>
      <c r="I19" s="128">
        <v>0.40854199999999996</v>
      </c>
      <c r="J19" s="128">
        <v>0.446602</v>
      </c>
      <c r="K19" s="128">
        <v>1.6259217520000002</v>
      </c>
      <c r="L19" s="128">
        <v>1.84492995</v>
      </c>
      <c r="M19" s="128">
        <v>1.948290318</v>
      </c>
      <c r="N19" s="128">
        <v>10.246169999999999</v>
      </c>
      <c r="O19" s="128">
        <v>15.006281000000001</v>
      </c>
      <c r="P19" s="127">
        <v>17.251146000000002</v>
      </c>
    </row>
    <row r="20" spans="1:16">
      <c r="A20" s="86" t="s">
        <v>341</v>
      </c>
      <c r="B20" s="128">
        <v>5.0923999999999997E-2</v>
      </c>
      <c r="C20" s="128">
        <v>2.1869999999999997E-3</v>
      </c>
      <c r="D20" s="128">
        <v>5.2300000000000003E-4</v>
      </c>
      <c r="E20" s="128">
        <v>1.211778</v>
      </c>
      <c r="F20" s="128">
        <v>2.088E-3</v>
      </c>
      <c r="G20" s="128">
        <v>0</v>
      </c>
      <c r="H20" s="128">
        <v>0.632745</v>
      </c>
      <c r="I20" s="128">
        <v>0.38696499999999995</v>
      </c>
      <c r="J20" s="128">
        <v>0.39219099999999996</v>
      </c>
      <c r="K20" s="128">
        <v>0.88362358600000002</v>
      </c>
      <c r="L20" s="128">
        <v>0.925101277</v>
      </c>
      <c r="M20" s="128">
        <v>0.95299500000000004</v>
      </c>
      <c r="N20" s="128">
        <v>-4.8528729999999998</v>
      </c>
      <c r="O20" s="128">
        <v>-0.78796600000000006</v>
      </c>
      <c r="P20" s="127">
        <v>-0.154336</v>
      </c>
    </row>
    <row r="21" spans="1:16">
      <c r="A21" s="86" t="s">
        <v>340</v>
      </c>
      <c r="B21" s="128">
        <v>0.31547599999999998</v>
      </c>
      <c r="C21" s="128">
        <v>1.3198E-2</v>
      </c>
      <c r="D21" s="128">
        <v>7.4099999999999999E-3</v>
      </c>
      <c r="E21" s="128">
        <v>2.9380000000000001E-3</v>
      </c>
      <c r="F21" s="128">
        <v>3.0000000000000001E-6</v>
      </c>
      <c r="G21" s="128">
        <v>0</v>
      </c>
      <c r="H21" s="128">
        <v>9.8751230000000003</v>
      </c>
      <c r="I21" s="128">
        <v>6.9747960000000004</v>
      </c>
      <c r="J21" s="128">
        <v>5.7343590000000004</v>
      </c>
      <c r="K21" s="128">
        <v>14.035510248000001</v>
      </c>
      <c r="L21" s="128">
        <v>13.119798976</v>
      </c>
      <c r="M21" s="128">
        <v>11.832757296</v>
      </c>
      <c r="N21" s="128">
        <v>-69.169543999999988</v>
      </c>
      <c r="O21" s="128">
        <v>-78.924053000000001</v>
      </c>
      <c r="P21" s="127">
        <v>-103.89328900000001</v>
      </c>
    </row>
    <row r="22" spans="1:16">
      <c r="A22" s="86" t="s">
        <v>339</v>
      </c>
      <c r="B22" s="128">
        <v>1.18E-4</v>
      </c>
      <c r="C22" s="128">
        <v>0</v>
      </c>
      <c r="D22" s="128">
        <v>0</v>
      </c>
      <c r="E22" s="128">
        <v>1.2949999999999999E-3</v>
      </c>
      <c r="F22" s="128">
        <v>0</v>
      </c>
      <c r="G22" s="128">
        <v>0</v>
      </c>
      <c r="H22" s="128">
        <v>0.42830399999999996</v>
      </c>
      <c r="I22" s="128">
        <v>0.266795</v>
      </c>
      <c r="J22" s="128">
        <v>0.24972800000000001</v>
      </c>
      <c r="K22" s="128">
        <v>0.73372202599999992</v>
      </c>
      <c r="L22" s="128">
        <v>0.72085880700000005</v>
      </c>
      <c r="M22" s="128">
        <v>0.74265830700000002</v>
      </c>
      <c r="N22" s="128">
        <v>1.4641500000000001</v>
      </c>
      <c r="O22" s="128">
        <v>2.217171</v>
      </c>
      <c r="P22" s="127">
        <v>2.8202159999999998</v>
      </c>
    </row>
    <row r="23" spans="1:16">
      <c r="A23" s="86" t="s">
        <v>338</v>
      </c>
      <c r="B23" s="128">
        <v>1.9070000000000001E-3</v>
      </c>
      <c r="C23" s="128">
        <v>3.5E-4</v>
      </c>
      <c r="D23" s="128">
        <v>4.3999999999999999E-5</v>
      </c>
      <c r="E23" s="128">
        <v>1.3200000000000001E-4</v>
      </c>
      <c r="F23" s="128">
        <v>7.9999999999999996E-6</v>
      </c>
      <c r="G23" s="128">
        <v>0</v>
      </c>
      <c r="H23" s="128">
        <v>5.5712000000000005E-2</v>
      </c>
      <c r="I23" s="128">
        <v>5.0764999999999998E-2</v>
      </c>
      <c r="J23" s="128">
        <v>4.9036999999999997E-2</v>
      </c>
      <c r="K23" s="128">
        <v>0.15075035699999997</v>
      </c>
      <c r="L23" s="128">
        <v>0.13734552100000003</v>
      </c>
      <c r="M23" s="128">
        <v>0.13268701800000002</v>
      </c>
      <c r="N23" s="128">
        <v>-3.8824679999999998</v>
      </c>
      <c r="O23" s="128">
        <v>-4.1626459999999996</v>
      </c>
      <c r="P23" s="127">
        <v>-4.2768800000000002</v>
      </c>
    </row>
    <row r="24" spans="1:16">
      <c r="A24" s="86" t="s">
        <v>337</v>
      </c>
      <c r="B24" s="128">
        <v>3.9999999999999998E-6</v>
      </c>
      <c r="C24" s="128">
        <v>7.7000000000000001E-5</v>
      </c>
      <c r="D24" s="128">
        <v>5.0000000000000001E-4</v>
      </c>
      <c r="E24" s="128">
        <v>8.1880000000000008E-3</v>
      </c>
      <c r="F24" s="128">
        <v>0</v>
      </c>
      <c r="G24" s="128">
        <v>0</v>
      </c>
      <c r="H24" s="128">
        <v>0.229044</v>
      </c>
      <c r="I24" s="128">
        <v>0.14874199999999999</v>
      </c>
      <c r="J24" s="128">
        <v>0.151286</v>
      </c>
      <c r="K24" s="128">
        <v>0.40261625799999995</v>
      </c>
      <c r="L24" s="128">
        <v>0.40860755300000001</v>
      </c>
      <c r="M24" s="128">
        <v>0.43008447300000002</v>
      </c>
      <c r="N24" s="128">
        <v>-3.0400529999999999</v>
      </c>
      <c r="O24" s="128">
        <v>-2.406793</v>
      </c>
      <c r="P24" s="127">
        <v>-1.8202480000000001</v>
      </c>
    </row>
    <row r="25" spans="1:16">
      <c r="A25" s="86" t="s">
        <v>336</v>
      </c>
      <c r="B25" s="128">
        <v>0</v>
      </c>
      <c r="C25" s="128">
        <v>0</v>
      </c>
      <c r="D25" s="128">
        <v>0</v>
      </c>
      <c r="E25" s="128">
        <v>0</v>
      </c>
      <c r="F25" s="128">
        <v>0</v>
      </c>
      <c r="G25" s="128">
        <v>0</v>
      </c>
      <c r="H25" s="128">
        <v>0.25456000000000001</v>
      </c>
      <c r="I25" s="128">
        <v>0.254166</v>
      </c>
      <c r="J25" s="128">
        <v>0.25445000000000001</v>
      </c>
      <c r="K25" s="128">
        <v>0.16404998800000001</v>
      </c>
      <c r="L25" s="128">
        <v>0.16377328400000002</v>
      </c>
      <c r="M25" s="128">
        <v>0.16397893100000002</v>
      </c>
      <c r="N25" s="128">
        <v>4.2499919999999998</v>
      </c>
      <c r="O25" s="128">
        <v>4.2620770000000006</v>
      </c>
      <c r="P25" s="127">
        <v>4.247541</v>
      </c>
    </row>
    <row r="26" spans="1:16">
      <c r="A26" s="86" t="s">
        <v>335</v>
      </c>
      <c r="B26" s="128">
        <v>1.0000000000000001E-5</v>
      </c>
      <c r="C26" s="128">
        <v>5.1699999999999999E-4</v>
      </c>
      <c r="D26" s="128">
        <v>1.46E-4</v>
      </c>
      <c r="E26" s="128">
        <v>1E-4</v>
      </c>
      <c r="F26" s="128">
        <v>0</v>
      </c>
      <c r="G26" s="128">
        <v>0</v>
      </c>
      <c r="H26" s="128">
        <v>0.35148599999999997</v>
      </c>
      <c r="I26" s="128">
        <v>0.31545400000000001</v>
      </c>
      <c r="J26" s="128">
        <v>0.31134400000000001</v>
      </c>
      <c r="K26" s="128">
        <v>0.30350459999999996</v>
      </c>
      <c r="L26" s="128">
        <v>0.29276793400000001</v>
      </c>
      <c r="M26" s="128">
        <v>0.300769118</v>
      </c>
      <c r="N26" s="128">
        <v>0.36637799999999998</v>
      </c>
      <c r="O26" s="128">
        <v>0.34726699999999999</v>
      </c>
      <c r="P26" s="127">
        <v>0.572384</v>
      </c>
    </row>
    <row r="27" spans="1:16">
      <c r="A27" s="86" t="s">
        <v>334</v>
      </c>
      <c r="B27" s="128">
        <v>6.1200000000000002E-4</v>
      </c>
      <c r="C27" s="128">
        <v>7.4999999999999993E-5</v>
      </c>
      <c r="D27" s="128">
        <v>5.4200000000000006E-4</v>
      </c>
      <c r="E27" s="128">
        <v>2.4945790000000003</v>
      </c>
      <c r="F27" s="128">
        <v>6.894E-3</v>
      </c>
      <c r="G27" s="128">
        <v>0</v>
      </c>
      <c r="H27" s="128">
        <v>4.5363329999999999</v>
      </c>
      <c r="I27" s="128">
        <v>2.8953899999999999</v>
      </c>
      <c r="J27" s="128">
        <v>2.7841629999999999</v>
      </c>
      <c r="K27" s="128">
        <v>6.5723334460000009</v>
      </c>
      <c r="L27" s="128">
        <v>5.3512914740000008</v>
      </c>
      <c r="M27" s="128">
        <v>5.2427768859999997</v>
      </c>
      <c r="N27" s="128">
        <v>4.8198050000000006</v>
      </c>
      <c r="O27" s="128">
        <v>-14.638742000000001</v>
      </c>
      <c r="P27" s="127">
        <v>-16.805062999999997</v>
      </c>
    </row>
    <row r="28" spans="1:16">
      <c r="A28" s="86" t="s">
        <v>333</v>
      </c>
      <c r="B28" s="128">
        <v>0</v>
      </c>
      <c r="C28" s="128">
        <v>0</v>
      </c>
      <c r="D28" s="128">
        <v>0</v>
      </c>
      <c r="E28" s="128">
        <v>6.3452630000000001</v>
      </c>
      <c r="F28" s="128">
        <v>1.5513489999999999</v>
      </c>
      <c r="G28" s="128">
        <v>0</v>
      </c>
      <c r="H28" s="128">
        <v>0</v>
      </c>
      <c r="I28" s="128">
        <v>0</v>
      </c>
      <c r="J28" s="128">
        <v>0</v>
      </c>
      <c r="K28" s="128">
        <v>6.5127650000000009E-2</v>
      </c>
      <c r="L28" s="128">
        <v>9.9568101999999992E-2</v>
      </c>
      <c r="M28" s="128">
        <v>0.106944303</v>
      </c>
      <c r="N28" s="128">
        <v>29.589297999999999</v>
      </c>
      <c r="O28" s="128">
        <v>34.023305000000001</v>
      </c>
      <c r="P28" s="127">
        <v>38.025393999999999</v>
      </c>
    </row>
    <row r="29" spans="1:16">
      <c r="A29" s="86" t="s">
        <v>332</v>
      </c>
      <c r="B29" s="128">
        <v>4.9262E-2</v>
      </c>
      <c r="C29" s="128">
        <v>3.7650000000000001E-3</v>
      </c>
      <c r="D29" s="128">
        <v>7.2199999999999999E-4</v>
      </c>
      <c r="E29" s="128">
        <v>1.7999999999999997E-5</v>
      </c>
      <c r="F29" s="128">
        <v>0</v>
      </c>
      <c r="G29" s="128">
        <v>0</v>
      </c>
      <c r="H29" s="128">
        <v>2.5976529999999998</v>
      </c>
      <c r="I29" s="128">
        <v>1.823261</v>
      </c>
      <c r="J29" s="128">
        <v>1.693208</v>
      </c>
      <c r="K29" s="128">
        <v>3.500814198</v>
      </c>
      <c r="L29" s="128">
        <v>3.1898425339999998</v>
      </c>
      <c r="M29" s="128">
        <v>3.1615478980000002</v>
      </c>
      <c r="N29" s="128">
        <v>-8.4202510000000004</v>
      </c>
      <c r="O29" s="128">
        <v>-12.136714</v>
      </c>
      <c r="P29" s="127">
        <v>-12.429872</v>
      </c>
    </row>
    <row r="30" spans="1:16">
      <c r="A30" s="86" t="s">
        <v>331</v>
      </c>
      <c r="B30" s="128">
        <v>9.8345000000000002E-2</v>
      </c>
      <c r="C30" s="128">
        <v>8.2399999999999997E-4</v>
      </c>
      <c r="D30" s="128">
        <v>2.8699999999999998E-4</v>
      </c>
      <c r="E30" s="128">
        <v>2.1070000000000004E-3</v>
      </c>
      <c r="F30" s="128">
        <v>0</v>
      </c>
      <c r="G30" s="128">
        <v>0</v>
      </c>
      <c r="H30" s="128">
        <v>5.4566809999999997</v>
      </c>
      <c r="I30" s="128">
        <v>0.62451599999999996</v>
      </c>
      <c r="J30" s="128">
        <v>0.61509199999999997</v>
      </c>
      <c r="K30" s="128">
        <v>3.235028164</v>
      </c>
      <c r="L30" s="128">
        <v>1.2611345890000001</v>
      </c>
      <c r="M30" s="128">
        <v>1.3172764159999999</v>
      </c>
      <c r="N30" s="128">
        <v>3.779706</v>
      </c>
      <c r="O30" s="128">
        <v>-13.676165999999998</v>
      </c>
      <c r="P30" s="127">
        <v>-12.969428000000001</v>
      </c>
    </row>
    <row r="31" spans="1:16">
      <c r="A31" s="86" t="s">
        <v>330</v>
      </c>
      <c r="B31" s="128">
        <v>0</v>
      </c>
      <c r="C31" s="128">
        <v>0</v>
      </c>
      <c r="D31" s="128">
        <v>2.9E-5</v>
      </c>
      <c r="E31" s="128">
        <v>4.1269999999999996E-3</v>
      </c>
      <c r="F31" s="128">
        <v>6.7999999999999999E-5</v>
      </c>
      <c r="G31" s="128">
        <v>0</v>
      </c>
      <c r="H31" s="128">
        <v>1.2154179999999999</v>
      </c>
      <c r="I31" s="128">
        <v>1.17042</v>
      </c>
      <c r="J31" s="128">
        <v>1.1856549999999999</v>
      </c>
      <c r="K31" s="128">
        <v>1.563980041</v>
      </c>
      <c r="L31" s="128">
        <v>1.6439350979999998</v>
      </c>
      <c r="M31" s="128">
        <v>1.707703661</v>
      </c>
      <c r="N31" s="128">
        <v>15.337772999999999</v>
      </c>
      <c r="O31" s="128">
        <v>17.242058</v>
      </c>
      <c r="P31" s="127">
        <v>18.791207</v>
      </c>
    </row>
    <row r="32" spans="1:16">
      <c r="A32" s="86" t="s">
        <v>329</v>
      </c>
      <c r="B32" s="128">
        <v>3.3700000000000001E-4</v>
      </c>
      <c r="C32" s="128">
        <v>3.5999999999999997E-4</v>
      </c>
      <c r="D32" s="128">
        <v>6.2E-4</v>
      </c>
      <c r="E32" s="128">
        <v>0</v>
      </c>
      <c r="F32" s="128">
        <v>0</v>
      </c>
      <c r="G32" s="128">
        <v>0</v>
      </c>
      <c r="H32" s="128">
        <v>0.59004600000000007</v>
      </c>
      <c r="I32" s="128">
        <v>0.56212099999999998</v>
      </c>
      <c r="J32" s="128">
        <v>0.561307</v>
      </c>
      <c r="K32" s="128">
        <v>0.50330784900000003</v>
      </c>
      <c r="L32" s="128">
        <v>0.48649384299999998</v>
      </c>
      <c r="M32" s="128">
        <v>0.49235475899999998</v>
      </c>
      <c r="N32" s="128">
        <v>-8.4590979999999991</v>
      </c>
      <c r="O32" s="128">
        <v>-8.4939909999999994</v>
      </c>
      <c r="P32" s="127">
        <v>-8.5222420000000003</v>
      </c>
    </row>
    <row r="33" spans="1:16">
      <c r="A33" s="86" t="s">
        <v>328</v>
      </c>
      <c r="B33" s="128">
        <v>4.8000000000000001E-5</v>
      </c>
      <c r="C33" s="128">
        <v>1.0000000000000001E-5</v>
      </c>
      <c r="D33" s="128">
        <v>0</v>
      </c>
      <c r="E33" s="128">
        <v>1.225743</v>
      </c>
      <c r="F33" s="128">
        <v>3.8140000000000001E-3</v>
      </c>
      <c r="G33" s="128">
        <v>0</v>
      </c>
      <c r="H33" s="128">
        <v>7.8691999999999998E-2</v>
      </c>
      <c r="I33" s="128">
        <v>7.4203000000000005E-2</v>
      </c>
      <c r="J33" s="128">
        <v>6.1617999999999999E-2</v>
      </c>
      <c r="K33" s="128">
        <v>1.104466129</v>
      </c>
      <c r="L33" s="128">
        <v>1.3087998770000002</v>
      </c>
      <c r="M33" s="128">
        <v>1.290338516</v>
      </c>
      <c r="N33" s="128">
        <v>8.2135030000000011</v>
      </c>
      <c r="O33" s="128">
        <v>19.936233000000001</v>
      </c>
      <c r="P33" s="127">
        <v>21.349606000000001</v>
      </c>
    </row>
    <row r="34" spans="1:16">
      <c r="A34" s="86" t="s">
        <v>327</v>
      </c>
      <c r="B34" s="128">
        <v>0</v>
      </c>
      <c r="C34" s="128">
        <v>4.35E-4</v>
      </c>
      <c r="D34" s="128">
        <v>2.8499999999999999E-4</v>
      </c>
      <c r="E34" s="128">
        <v>0</v>
      </c>
      <c r="F34" s="128">
        <v>0</v>
      </c>
      <c r="G34" s="128">
        <v>0</v>
      </c>
      <c r="H34" s="128">
        <v>4.7819E-2</v>
      </c>
      <c r="I34" s="128">
        <v>5.0392000000000006E-2</v>
      </c>
      <c r="J34" s="128">
        <v>4.7755000000000006E-2</v>
      </c>
      <c r="K34" s="128">
        <v>0.26519035299999999</v>
      </c>
      <c r="L34" s="128">
        <v>0.27210866100000003</v>
      </c>
      <c r="M34" s="128">
        <v>0.265012415</v>
      </c>
      <c r="N34" s="128">
        <v>1.828651</v>
      </c>
      <c r="O34" s="128">
        <v>1.9892609999999999</v>
      </c>
      <c r="P34" s="127">
        <v>1.8248930000000001</v>
      </c>
    </row>
    <row r="35" spans="1:16">
      <c r="A35" s="86" t="s">
        <v>326</v>
      </c>
      <c r="B35" s="128">
        <v>2.2629999999999998E-3</v>
      </c>
      <c r="C35" s="128">
        <v>0</v>
      </c>
      <c r="D35" s="128">
        <v>0</v>
      </c>
      <c r="E35" s="128">
        <v>0</v>
      </c>
      <c r="F35" s="128">
        <v>0</v>
      </c>
      <c r="G35" s="128">
        <v>0</v>
      </c>
      <c r="H35" s="128">
        <v>0.107159</v>
      </c>
      <c r="I35" s="128">
        <v>0.13087799999999999</v>
      </c>
      <c r="J35" s="128">
        <v>0.143759</v>
      </c>
      <c r="K35" s="128">
        <v>0.64117115899999999</v>
      </c>
      <c r="L35" s="128">
        <v>0.70537568100000003</v>
      </c>
      <c r="M35" s="128">
        <v>0.74036361399999995</v>
      </c>
      <c r="N35" s="128">
        <v>5.405011</v>
      </c>
      <c r="O35" s="128">
        <v>6.9032939999999998</v>
      </c>
      <c r="P35" s="127">
        <v>7.5662399999999996</v>
      </c>
    </row>
    <row r="36" spans="1:16" ht="15.75" thickBot="1">
      <c r="A36" s="87" t="s">
        <v>325</v>
      </c>
      <c r="B36" s="126">
        <v>2.5306000000000002E-2</v>
      </c>
      <c r="C36" s="126">
        <v>4.0400000000000001E-4</v>
      </c>
      <c r="D36" s="126">
        <v>7.1999999999999988E-5</v>
      </c>
      <c r="E36" s="126">
        <v>12.010924000000001</v>
      </c>
      <c r="F36" s="126">
        <v>6.4650000000000003E-3</v>
      </c>
      <c r="G36" s="126">
        <v>0</v>
      </c>
      <c r="H36" s="126">
        <v>1.0994390000000001</v>
      </c>
      <c r="I36" s="126">
        <v>2.619256</v>
      </c>
      <c r="J36" s="126">
        <v>2.396334</v>
      </c>
      <c r="K36" s="126">
        <v>5.2796213539999997</v>
      </c>
      <c r="L36" s="126">
        <v>8.6549458670000003</v>
      </c>
      <c r="M36" s="126">
        <v>8.1339867599999991</v>
      </c>
      <c r="N36" s="126">
        <v>35.335152999999998</v>
      </c>
      <c r="O36" s="126">
        <v>131.91739100000001</v>
      </c>
      <c r="P36" s="125">
        <v>120.75614999999999</v>
      </c>
    </row>
    <row r="37" spans="1:16">
      <c r="A37" s="124" t="s">
        <v>300</v>
      </c>
      <c r="B37" s="123">
        <f t="shared" ref="B37:P37" si="0">SUM(B4:B36)</f>
        <v>6.831351999999999</v>
      </c>
      <c r="C37" s="123">
        <f t="shared" si="0"/>
        <v>5.4612000000000001E-2</v>
      </c>
      <c r="D37" s="123">
        <f t="shared" si="0"/>
        <v>3.0945999999999998E-2</v>
      </c>
      <c r="E37" s="123">
        <f t="shared" si="0"/>
        <v>41.615114000000005</v>
      </c>
      <c r="F37" s="123">
        <f t="shared" si="0"/>
        <v>2.026643</v>
      </c>
      <c r="G37" s="123">
        <f t="shared" si="0"/>
        <v>0</v>
      </c>
      <c r="H37" s="123">
        <f t="shared" si="0"/>
        <v>77.683236000000008</v>
      </c>
      <c r="I37" s="123">
        <f t="shared" si="0"/>
        <v>42.848090000000006</v>
      </c>
      <c r="J37" s="123">
        <f t="shared" si="0"/>
        <v>39.967288999999994</v>
      </c>
      <c r="K37" s="123">
        <f t="shared" si="0"/>
        <v>103.21615782899997</v>
      </c>
      <c r="L37" s="123">
        <f t="shared" si="0"/>
        <v>92.176540385999999</v>
      </c>
      <c r="M37" s="123">
        <f t="shared" si="0"/>
        <v>91.522398308999996</v>
      </c>
      <c r="N37" s="123">
        <f t="shared" si="0"/>
        <v>4.6823990000000322</v>
      </c>
      <c r="O37" s="123">
        <f t="shared" si="0"/>
        <v>1.1322190000000489</v>
      </c>
      <c r="P37" s="123">
        <f t="shared" si="0"/>
        <v>0.49724699999998734</v>
      </c>
    </row>
  </sheetData>
  <mergeCells count="5">
    <mergeCell ref="B2:D2"/>
    <mergeCell ref="E2:G2"/>
    <mergeCell ref="H2:J2"/>
    <mergeCell ref="K2:M2"/>
    <mergeCell ref="N2:P2"/>
  </mergeCells>
  <hyperlinks>
    <hyperlink ref="O1" location="ReadMe!A1" display="go back to ReadMe"/>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workbookViewId="0">
      <selection activeCell="O1" sqref="O1"/>
    </sheetView>
  </sheetViews>
  <sheetFormatPr baseColWidth="10" defaultColWidth="11.42578125" defaultRowHeight="15"/>
  <cols>
    <col min="1" max="16384" width="11.42578125" style="115"/>
  </cols>
  <sheetData>
    <row r="1" spans="1:16" ht="19.5" thickBot="1">
      <c r="A1" s="120" t="s">
        <v>302</v>
      </c>
      <c r="E1" s="118" t="s">
        <v>368</v>
      </c>
      <c r="O1" s="142" t="s">
        <v>370</v>
      </c>
    </row>
    <row r="2" spans="1:16">
      <c r="A2" s="129"/>
      <c r="B2" s="214" t="s">
        <v>20</v>
      </c>
      <c r="C2" s="214"/>
      <c r="D2" s="214"/>
      <c r="E2" s="214" t="s">
        <v>251</v>
      </c>
      <c r="F2" s="214"/>
      <c r="G2" s="214"/>
      <c r="H2" s="214" t="s">
        <v>363</v>
      </c>
      <c r="I2" s="214"/>
      <c r="J2" s="214"/>
      <c r="K2" s="214" t="s">
        <v>362</v>
      </c>
      <c r="L2" s="214"/>
      <c r="M2" s="214"/>
      <c r="N2" s="214" t="s">
        <v>361</v>
      </c>
      <c r="O2" s="214"/>
      <c r="P2" s="215"/>
    </row>
    <row r="3" spans="1:16" ht="15.75" thickBot="1">
      <c r="A3" s="87"/>
      <c r="B3" s="82" t="s">
        <v>360</v>
      </c>
      <c r="C3" s="82" t="s">
        <v>359</v>
      </c>
      <c r="D3" s="82" t="s">
        <v>358</v>
      </c>
      <c r="E3" s="82" t="s">
        <v>360</v>
      </c>
      <c r="F3" s="82" t="s">
        <v>359</v>
      </c>
      <c r="G3" s="82" t="s">
        <v>358</v>
      </c>
      <c r="H3" s="82" t="s">
        <v>360</v>
      </c>
      <c r="I3" s="82" t="s">
        <v>359</v>
      </c>
      <c r="J3" s="82" t="s">
        <v>358</v>
      </c>
      <c r="K3" s="82" t="s">
        <v>360</v>
      </c>
      <c r="L3" s="82" t="s">
        <v>359</v>
      </c>
      <c r="M3" s="82" t="s">
        <v>358</v>
      </c>
      <c r="N3" s="82" t="s">
        <v>360</v>
      </c>
      <c r="O3" s="82" t="s">
        <v>359</v>
      </c>
      <c r="P3" s="105" t="s">
        <v>358</v>
      </c>
    </row>
    <row r="4" spans="1:16">
      <c r="A4" s="130" t="s">
        <v>357</v>
      </c>
      <c r="B4" s="128">
        <v>8.9999999999999985E-6</v>
      </c>
      <c r="C4" s="128">
        <v>0</v>
      </c>
      <c r="D4" s="128">
        <v>0</v>
      </c>
      <c r="E4" s="128">
        <v>9.1052000000000008E-2</v>
      </c>
      <c r="F4" s="128">
        <v>9.7538E-2</v>
      </c>
      <c r="G4" s="128">
        <v>0.24462400000000001</v>
      </c>
      <c r="H4" s="128">
        <v>0.67324899999999999</v>
      </c>
      <c r="I4" s="128">
        <v>0.33805200000000002</v>
      </c>
      <c r="J4" s="128">
        <v>0.48879800000000001</v>
      </c>
      <c r="K4" s="128">
        <v>0.29029998700000004</v>
      </c>
      <c r="L4" s="128">
        <v>0.14576554800000002</v>
      </c>
      <c r="M4" s="128">
        <v>0.21076612</v>
      </c>
      <c r="N4" s="128">
        <v>-3.6165970000000001</v>
      </c>
      <c r="O4" s="128">
        <v>-4.7207920000000003</v>
      </c>
      <c r="P4" s="127">
        <v>-4.3342489999999998</v>
      </c>
    </row>
    <row r="5" spans="1:16">
      <c r="A5" s="86" t="s">
        <v>356</v>
      </c>
      <c r="B5" s="128">
        <v>1.6522999999999999E-2</v>
      </c>
      <c r="C5" s="128">
        <v>0</v>
      </c>
      <c r="D5" s="128">
        <v>0</v>
      </c>
      <c r="E5" s="128">
        <v>1.244634</v>
      </c>
      <c r="F5" s="128">
        <v>0.108582</v>
      </c>
      <c r="G5" s="128">
        <v>3.6393000000000002E-2</v>
      </c>
      <c r="H5" s="128">
        <v>0.45150999999999997</v>
      </c>
      <c r="I5" s="128">
        <v>0.49206099999999997</v>
      </c>
      <c r="J5" s="128">
        <v>0.43189499999999997</v>
      </c>
      <c r="K5" s="128">
        <v>0.27326072899999998</v>
      </c>
      <c r="L5" s="128">
        <v>0.29250287899999999</v>
      </c>
      <c r="M5" s="128">
        <v>0.26593994400000004</v>
      </c>
      <c r="N5" s="128">
        <v>-7.5227920000000008</v>
      </c>
      <c r="O5" s="128">
        <v>-6.0354939999999999</v>
      </c>
      <c r="P5" s="127">
        <v>-6.2773459999999996</v>
      </c>
    </row>
    <row r="6" spans="1:16">
      <c r="A6" s="86" t="s">
        <v>355</v>
      </c>
      <c r="B6" s="128">
        <v>0</v>
      </c>
      <c r="C6" s="128">
        <v>0</v>
      </c>
      <c r="D6" s="128">
        <v>0</v>
      </c>
      <c r="E6" s="128">
        <v>1.7479999999999999E-2</v>
      </c>
      <c r="F6" s="128">
        <v>2.2875E-2</v>
      </c>
      <c r="G6" s="128">
        <v>2.9731E-2</v>
      </c>
      <c r="H6" s="128">
        <v>0.424236</v>
      </c>
      <c r="I6" s="128">
        <v>0.23273199999999999</v>
      </c>
      <c r="J6" s="128">
        <v>0.23020099999999999</v>
      </c>
      <c r="K6" s="128">
        <v>0.18201130300000001</v>
      </c>
      <c r="L6" s="128">
        <v>0.10034132999999999</v>
      </c>
      <c r="M6" s="128">
        <v>9.9251777999999999E-2</v>
      </c>
      <c r="N6" s="128">
        <v>-0.282302</v>
      </c>
      <c r="O6" s="128">
        <v>-0.68976800000000005</v>
      </c>
      <c r="P6" s="127">
        <v>-0.82776499999999997</v>
      </c>
    </row>
    <row r="7" spans="1:16">
      <c r="A7" s="86" t="s">
        <v>354</v>
      </c>
      <c r="B7" s="128">
        <v>6.6150000000000002E-3</v>
      </c>
      <c r="C7" s="128">
        <v>1.9600000000000002E-4</v>
      </c>
      <c r="D7" s="128">
        <v>0</v>
      </c>
      <c r="E7" s="128">
        <v>3.5714969999999999</v>
      </c>
      <c r="F7" s="128">
        <v>2.3005430000000002</v>
      </c>
      <c r="G7" s="128">
        <v>2.3144079999999998</v>
      </c>
      <c r="H7" s="128">
        <v>2.8571239999999998</v>
      </c>
      <c r="I7" s="128">
        <v>2.105226</v>
      </c>
      <c r="J7" s="128">
        <v>2.4516819999999999</v>
      </c>
      <c r="K7" s="128">
        <v>1.7931309</v>
      </c>
      <c r="L7" s="128">
        <v>1.4694316119999999</v>
      </c>
      <c r="M7" s="128">
        <v>1.6226899960000001</v>
      </c>
      <c r="N7" s="128">
        <v>8.8478030000000008</v>
      </c>
      <c r="O7" s="128">
        <v>8.0041450000000012</v>
      </c>
      <c r="P7" s="127">
        <v>9.3039830000000006</v>
      </c>
    </row>
    <row r="8" spans="1:16">
      <c r="A8" s="86" t="s">
        <v>353</v>
      </c>
      <c r="B8" s="128">
        <v>1.7E-5</v>
      </c>
      <c r="C8" s="128">
        <v>0</v>
      </c>
      <c r="D8" s="128">
        <v>0</v>
      </c>
      <c r="E8" s="128">
        <v>6.9061000000000011E-2</v>
      </c>
      <c r="F8" s="128">
        <v>0.118066</v>
      </c>
      <c r="G8" s="128">
        <v>0.16511799999999999</v>
      </c>
      <c r="H8" s="128">
        <v>0</v>
      </c>
      <c r="I8" s="128">
        <v>0</v>
      </c>
      <c r="J8" s="128">
        <v>0</v>
      </c>
      <c r="K8" s="128">
        <v>0.242896524</v>
      </c>
      <c r="L8" s="128">
        <v>0.24343169500000003</v>
      </c>
      <c r="M8" s="128">
        <v>0.23882879800000001</v>
      </c>
      <c r="N8" s="128">
        <v>-0.20802500000000002</v>
      </c>
      <c r="O8" s="128">
        <v>-0.24018700000000001</v>
      </c>
      <c r="P8" s="127">
        <v>-0.50748599999999999</v>
      </c>
    </row>
    <row r="9" spans="1:16">
      <c r="A9" s="86" t="s">
        <v>352</v>
      </c>
      <c r="B9" s="128">
        <v>8.2719999999999998E-3</v>
      </c>
      <c r="C9" s="128">
        <v>5.0000000000000004E-6</v>
      </c>
      <c r="D9" s="128">
        <v>0</v>
      </c>
      <c r="E9" s="128">
        <v>0.82695399999999997</v>
      </c>
      <c r="F9" s="128">
        <v>1.0056890000000001</v>
      </c>
      <c r="G9" s="128">
        <v>1.2272419999999999</v>
      </c>
      <c r="H9" s="128">
        <v>8.6063999999999988E-2</v>
      </c>
      <c r="I9" s="128">
        <v>9.9799999999999997E-4</v>
      </c>
      <c r="J9" s="128">
        <v>5.53E-4</v>
      </c>
      <c r="K9" s="128">
        <v>0.191352043</v>
      </c>
      <c r="L9" s="128">
        <v>0.14609769</v>
      </c>
      <c r="M9" s="128">
        <v>0.14403326599999999</v>
      </c>
      <c r="N9" s="128">
        <v>0.542578</v>
      </c>
      <c r="O9" s="128">
        <v>-0.174982</v>
      </c>
      <c r="P9" s="127">
        <v>-0.622637</v>
      </c>
    </row>
    <row r="10" spans="1:16">
      <c r="A10" s="86" t="s">
        <v>351</v>
      </c>
      <c r="B10" s="128">
        <v>6.0999999999999999E-5</v>
      </c>
      <c r="C10" s="128">
        <v>2.3E-5</v>
      </c>
      <c r="D10" s="128">
        <v>0</v>
      </c>
      <c r="E10" s="128">
        <v>4.7369999999999995E-2</v>
      </c>
      <c r="F10" s="128">
        <v>4.9409999999999996E-2</v>
      </c>
      <c r="G10" s="128">
        <v>4.7972000000000001E-2</v>
      </c>
      <c r="H10" s="128">
        <v>1.883802</v>
      </c>
      <c r="I10" s="128">
        <v>1.208909</v>
      </c>
      <c r="J10" s="128">
        <v>1.7166620000000001</v>
      </c>
      <c r="K10" s="128">
        <v>1.4046683099999999</v>
      </c>
      <c r="L10" s="128">
        <v>1.1159628849999998</v>
      </c>
      <c r="M10" s="128">
        <v>1.336117778</v>
      </c>
      <c r="N10" s="128">
        <v>7.5263280000000004</v>
      </c>
      <c r="O10" s="128">
        <v>5.7176409999999995</v>
      </c>
      <c r="P10" s="127">
        <v>7.2580240000000007</v>
      </c>
    </row>
    <row r="11" spans="1:16">
      <c r="A11" s="86" t="s">
        <v>350</v>
      </c>
      <c r="B11" s="128">
        <v>0.21367700000000001</v>
      </c>
      <c r="C11" s="128">
        <v>3.313E-3</v>
      </c>
      <c r="D11" s="128">
        <v>0</v>
      </c>
      <c r="E11" s="128">
        <v>12.836255999999999</v>
      </c>
      <c r="F11" s="128">
        <v>8.6675329999999988</v>
      </c>
      <c r="G11" s="128">
        <v>10.477369000000001</v>
      </c>
      <c r="H11" s="128">
        <v>9.6488619999999994</v>
      </c>
      <c r="I11" s="128">
        <v>6.3250249999999992</v>
      </c>
      <c r="J11" s="128">
        <v>5.6890799999999997</v>
      </c>
      <c r="K11" s="128">
        <v>5.3552574170000007</v>
      </c>
      <c r="L11" s="128">
        <v>3.9661232450000004</v>
      </c>
      <c r="M11" s="128">
        <v>3.7053522210000001</v>
      </c>
      <c r="N11" s="128">
        <v>-25.730973000000002</v>
      </c>
      <c r="O11" s="128">
        <v>-31.756893000000002</v>
      </c>
      <c r="P11" s="127">
        <v>-35.085245</v>
      </c>
    </row>
    <row r="12" spans="1:16">
      <c r="A12" s="86" t="s">
        <v>349</v>
      </c>
      <c r="B12" s="128">
        <v>4.8579999999999995E-3</v>
      </c>
      <c r="C12" s="128">
        <v>4.2999999999999995E-5</v>
      </c>
      <c r="D12" s="128">
        <v>0</v>
      </c>
      <c r="E12" s="128">
        <v>1.6566130000000001</v>
      </c>
      <c r="F12" s="128">
        <v>0.85965000000000003</v>
      </c>
      <c r="G12" s="128">
        <v>0.83073699999999995</v>
      </c>
      <c r="H12" s="128">
        <v>0.36068299999999998</v>
      </c>
      <c r="I12" s="128">
        <v>0.20129499999999997</v>
      </c>
      <c r="J12" s="128">
        <v>0.22920500000000002</v>
      </c>
      <c r="K12" s="128">
        <v>0.35618050400000006</v>
      </c>
      <c r="L12" s="128">
        <v>0.28840308399999998</v>
      </c>
      <c r="M12" s="128">
        <v>0.31060175199999995</v>
      </c>
      <c r="N12" s="128">
        <v>5.4815860000000001</v>
      </c>
      <c r="O12" s="128">
        <v>5.9234499999999999</v>
      </c>
      <c r="P12" s="127">
        <v>6.5288689999999994</v>
      </c>
    </row>
    <row r="13" spans="1:16">
      <c r="A13" s="86" t="s">
        <v>348</v>
      </c>
      <c r="B13" s="128">
        <v>0</v>
      </c>
      <c r="C13" s="128">
        <v>3.0000000000000001E-6</v>
      </c>
      <c r="D13" s="128">
        <v>0</v>
      </c>
      <c r="E13" s="128">
        <v>0.11279600000000001</v>
      </c>
      <c r="F13" s="128">
        <v>6.4481999999999998E-2</v>
      </c>
      <c r="G13" s="128">
        <v>5.9186000000000002E-2</v>
      </c>
      <c r="H13" s="128">
        <v>0.108045</v>
      </c>
      <c r="I13" s="128">
        <v>0.41533300000000001</v>
      </c>
      <c r="J13" s="128">
        <v>0.46163600000000005</v>
      </c>
      <c r="K13" s="128">
        <v>7.9609323999999981E-2</v>
      </c>
      <c r="L13" s="128">
        <v>0.22483267200000001</v>
      </c>
      <c r="M13" s="128">
        <v>0.25075428099999997</v>
      </c>
      <c r="N13" s="128">
        <v>-1.250685</v>
      </c>
      <c r="O13" s="128">
        <v>0.37304999999999999</v>
      </c>
      <c r="P13" s="127">
        <v>0.81821199999999994</v>
      </c>
    </row>
    <row r="14" spans="1:16">
      <c r="A14" s="86" t="s">
        <v>347</v>
      </c>
      <c r="B14" s="128">
        <v>0.16925800000000002</v>
      </c>
      <c r="C14" s="128">
        <v>6.5900000000000008E-4</v>
      </c>
      <c r="D14" s="128">
        <v>0</v>
      </c>
      <c r="E14" s="128">
        <v>18.893232999999999</v>
      </c>
      <c r="F14" s="128">
        <v>14.612913000000001</v>
      </c>
      <c r="G14" s="128">
        <v>8.4875759999999989</v>
      </c>
      <c r="H14" s="128">
        <v>11.183881</v>
      </c>
      <c r="I14" s="128">
        <v>7.0612599999999999</v>
      </c>
      <c r="J14" s="128">
        <v>5.5670590000000004</v>
      </c>
      <c r="K14" s="128">
        <v>6.1581603880000007</v>
      </c>
      <c r="L14" s="128">
        <v>4.3815768129999997</v>
      </c>
      <c r="M14" s="128">
        <v>3.6985180639999999</v>
      </c>
      <c r="N14" s="128">
        <v>-5.409821</v>
      </c>
      <c r="O14" s="128">
        <v>-13.127818</v>
      </c>
      <c r="P14" s="127">
        <v>-13.871967</v>
      </c>
    </row>
    <row r="15" spans="1:16">
      <c r="A15" s="86" t="s">
        <v>346</v>
      </c>
      <c r="B15" s="128">
        <v>4.4120000000000001E-3</v>
      </c>
      <c r="C15" s="128">
        <v>0</v>
      </c>
      <c r="D15" s="128">
        <v>0</v>
      </c>
      <c r="E15" s="128">
        <v>0.18479699999999999</v>
      </c>
      <c r="F15" s="128">
        <v>9.4391000000000003E-2</v>
      </c>
      <c r="G15" s="128">
        <v>9.6239999999999992E-2</v>
      </c>
      <c r="H15" s="128">
        <v>7.0879999999999997E-3</v>
      </c>
      <c r="I15" s="128">
        <v>1.322E-3</v>
      </c>
      <c r="J15" s="128">
        <v>1.1300000000000001E-4</v>
      </c>
      <c r="K15" s="128">
        <v>0.68081868500000009</v>
      </c>
      <c r="L15" s="128">
        <v>0.84041473</v>
      </c>
      <c r="M15" s="128">
        <v>0.84840824699999995</v>
      </c>
      <c r="N15" s="128">
        <v>-1.390314</v>
      </c>
      <c r="O15" s="128">
        <v>8.4857580000000006</v>
      </c>
      <c r="P15" s="127">
        <v>9.0275669999999995</v>
      </c>
    </row>
    <row r="16" spans="1:16">
      <c r="A16" s="86" t="s">
        <v>345</v>
      </c>
      <c r="B16" s="128">
        <v>0.835534</v>
      </c>
      <c r="C16" s="128">
        <v>1.0380000000000001E-3</v>
      </c>
      <c r="D16" s="128">
        <v>1.4299999999999998E-4</v>
      </c>
      <c r="E16" s="128">
        <v>5.0192820000000005</v>
      </c>
      <c r="F16" s="128">
        <v>4.6413609999999998</v>
      </c>
      <c r="G16" s="128">
        <v>4.7939999999999996</v>
      </c>
      <c r="H16" s="128">
        <v>7.5800700000000001</v>
      </c>
      <c r="I16" s="128">
        <v>5.2535810000000005</v>
      </c>
      <c r="J16" s="128">
        <v>3.68588</v>
      </c>
      <c r="K16" s="128">
        <v>5.9436790460000006</v>
      </c>
      <c r="L16" s="128">
        <v>4.9135272140000001</v>
      </c>
      <c r="M16" s="128">
        <v>4.2473750580000003</v>
      </c>
      <c r="N16" s="128">
        <v>0.48841800000000002</v>
      </c>
      <c r="O16" s="128">
        <v>-8.2469249999999992</v>
      </c>
      <c r="P16" s="127">
        <v>-12.074356</v>
      </c>
    </row>
    <row r="17" spans="1:16">
      <c r="A17" s="86" t="s">
        <v>344</v>
      </c>
      <c r="B17" s="128">
        <v>1.2E-5</v>
      </c>
      <c r="C17" s="128">
        <v>0</v>
      </c>
      <c r="D17" s="128">
        <v>0</v>
      </c>
      <c r="E17" s="128">
        <v>0.60155199999999998</v>
      </c>
      <c r="F17" s="128">
        <v>0.45408999999999999</v>
      </c>
      <c r="G17" s="128">
        <v>0.36594099999999996</v>
      </c>
      <c r="H17" s="128">
        <v>1.655519</v>
      </c>
      <c r="I17" s="128">
        <v>1.169335</v>
      </c>
      <c r="J17" s="128">
        <v>2.5708789999999997</v>
      </c>
      <c r="K17" s="128">
        <v>0.94212173600000004</v>
      </c>
      <c r="L17" s="128">
        <v>0.73449011600000003</v>
      </c>
      <c r="M17" s="128">
        <v>1.3304974380000001</v>
      </c>
      <c r="N17" s="128">
        <v>5.9427899999999996</v>
      </c>
      <c r="O17" s="128">
        <v>4.6153140000000006</v>
      </c>
      <c r="P17" s="127">
        <v>8.6897180000000009</v>
      </c>
    </row>
    <row r="18" spans="1:16">
      <c r="A18" s="86" t="s">
        <v>343</v>
      </c>
      <c r="B18" s="128">
        <v>1.668E-3</v>
      </c>
      <c r="C18" s="128">
        <v>6.9999999999999999E-6</v>
      </c>
      <c r="D18" s="128">
        <v>0</v>
      </c>
      <c r="E18" s="128">
        <v>0.16736199999999998</v>
      </c>
      <c r="F18" s="128">
        <v>0.16872599999999999</v>
      </c>
      <c r="G18" s="128">
        <v>0.26152300000000001</v>
      </c>
      <c r="H18" s="128">
        <v>0.39490900000000001</v>
      </c>
      <c r="I18" s="128">
        <v>0.27029000000000003</v>
      </c>
      <c r="J18" s="128">
        <v>0.24616300000000002</v>
      </c>
      <c r="K18" s="128">
        <v>0.19830256199999999</v>
      </c>
      <c r="L18" s="128">
        <v>0.14316688699999996</v>
      </c>
      <c r="M18" s="128">
        <v>0.13204829400000001</v>
      </c>
      <c r="N18" s="128">
        <v>-0.60981700000000005</v>
      </c>
      <c r="O18" s="128">
        <v>-1.096859</v>
      </c>
      <c r="P18" s="127">
        <v>-1.2663440000000001</v>
      </c>
    </row>
    <row r="19" spans="1:16">
      <c r="A19" s="86" t="s">
        <v>342</v>
      </c>
      <c r="B19" s="128">
        <v>6.0000000000000002E-6</v>
      </c>
      <c r="C19" s="128">
        <v>0</v>
      </c>
      <c r="D19" s="128">
        <v>0</v>
      </c>
      <c r="E19" s="128">
        <v>3.3316999999999999E-2</v>
      </c>
      <c r="F19" s="128">
        <v>3.3909000000000002E-2</v>
      </c>
      <c r="G19" s="128">
        <v>2.3844999999999998E-2</v>
      </c>
      <c r="H19" s="128">
        <v>0.66126399999999996</v>
      </c>
      <c r="I19" s="128">
        <v>1.4360950000000001</v>
      </c>
      <c r="J19" s="128">
        <v>1.3630360000000001</v>
      </c>
      <c r="K19" s="128">
        <v>0.84737702599999998</v>
      </c>
      <c r="L19" s="128">
        <v>1.2000364410000002</v>
      </c>
      <c r="M19" s="128">
        <v>1.1555984539999999</v>
      </c>
      <c r="N19" s="128">
        <v>5.8210929999999994</v>
      </c>
      <c r="O19" s="128">
        <v>9.1549429999999994</v>
      </c>
      <c r="P19" s="127">
        <v>8.2943990000000003</v>
      </c>
    </row>
    <row r="20" spans="1:16">
      <c r="A20" s="86" t="s">
        <v>341</v>
      </c>
      <c r="B20" s="128">
        <v>3.62E-3</v>
      </c>
      <c r="C20" s="128">
        <v>0</v>
      </c>
      <c r="D20" s="128">
        <v>1.0000000000000001E-5</v>
      </c>
      <c r="E20" s="128">
        <v>2.0318969999999998</v>
      </c>
      <c r="F20" s="128">
        <v>0.63614499999999996</v>
      </c>
      <c r="G20" s="128">
        <v>0.65694699999999995</v>
      </c>
      <c r="H20" s="128">
        <v>2.2976520000000002</v>
      </c>
      <c r="I20" s="128">
        <v>1.450048</v>
      </c>
      <c r="J20" s="128">
        <v>1.446971</v>
      </c>
      <c r="K20" s="128">
        <v>1.0284129499999999</v>
      </c>
      <c r="L20" s="128">
        <v>0.66683586399999994</v>
      </c>
      <c r="M20" s="128">
        <v>0.66633737199999998</v>
      </c>
      <c r="N20" s="128">
        <v>3.077159</v>
      </c>
      <c r="O20" s="128">
        <v>2.177003</v>
      </c>
      <c r="P20" s="127">
        <v>2.2027260000000002</v>
      </c>
    </row>
    <row r="21" spans="1:16">
      <c r="A21" s="86" t="s">
        <v>340</v>
      </c>
      <c r="B21" s="128">
        <v>2.9426869999999998</v>
      </c>
      <c r="C21" s="128">
        <v>0</v>
      </c>
      <c r="D21" s="128">
        <v>4.75E-4</v>
      </c>
      <c r="E21" s="128">
        <v>27.073474999999998</v>
      </c>
      <c r="F21" s="128">
        <v>13.154541</v>
      </c>
      <c r="G21" s="128">
        <v>11.254145000000001</v>
      </c>
      <c r="H21" s="128">
        <v>8.9577270000000002</v>
      </c>
      <c r="I21" s="128">
        <v>4.9516260000000001</v>
      </c>
      <c r="J21" s="128">
        <v>3.1923110000000001</v>
      </c>
      <c r="K21" s="128">
        <v>4.6753401549999998</v>
      </c>
      <c r="L21" s="128">
        <v>2.972416274</v>
      </c>
      <c r="M21" s="128">
        <v>2.1740354489999998</v>
      </c>
      <c r="N21" s="128">
        <v>-56.809750999999999</v>
      </c>
      <c r="O21" s="128">
        <v>-55.720551</v>
      </c>
      <c r="P21" s="127">
        <v>-62.027410000000003</v>
      </c>
    </row>
    <row r="22" spans="1:16">
      <c r="A22" s="86" t="s">
        <v>339</v>
      </c>
      <c r="B22" s="128">
        <v>9.9999999999999995E-7</v>
      </c>
      <c r="C22" s="128">
        <v>0</v>
      </c>
      <c r="D22" s="128">
        <v>0</v>
      </c>
      <c r="E22" s="128">
        <v>0.104448</v>
      </c>
      <c r="F22" s="128">
        <v>4.7636000000000005E-2</v>
      </c>
      <c r="G22" s="128">
        <v>4.1155000000000004E-2</v>
      </c>
      <c r="H22" s="128">
        <v>0.183084</v>
      </c>
      <c r="I22" s="128">
        <v>0.39504800000000001</v>
      </c>
      <c r="J22" s="128">
        <v>0.41930499999999998</v>
      </c>
      <c r="K22" s="128">
        <v>0.26658876299999995</v>
      </c>
      <c r="L22" s="128">
        <v>0.38418504599999997</v>
      </c>
      <c r="M22" s="128">
        <v>0.40429325799999999</v>
      </c>
      <c r="N22" s="128">
        <v>1.517058</v>
      </c>
      <c r="O22" s="128">
        <v>3.775452</v>
      </c>
      <c r="P22" s="127">
        <v>4.3086370000000001</v>
      </c>
    </row>
    <row r="23" spans="1:16">
      <c r="A23" s="86" t="s">
        <v>338</v>
      </c>
      <c r="B23" s="128">
        <v>1.15E-4</v>
      </c>
      <c r="C23" s="128">
        <v>0</v>
      </c>
      <c r="D23" s="128">
        <v>0</v>
      </c>
      <c r="E23" s="128">
        <v>3.6448000000000001E-2</v>
      </c>
      <c r="F23" s="128">
        <v>2.2321000000000001E-2</v>
      </c>
      <c r="G23" s="128">
        <v>1.3805E-2</v>
      </c>
      <c r="H23" s="128">
        <v>0.43980799999999998</v>
      </c>
      <c r="I23" s="128">
        <v>0.245589</v>
      </c>
      <c r="J23" s="128">
        <v>0.45804300000000003</v>
      </c>
      <c r="K23" s="128">
        <v>0.23013818900000002</v>
      </c>
      <c r="L23" s="128">
        <v>0.146472098</v>
      </c>
      <c r="M23" s="128">
        <v>0.23945997599999999</v>
      </c>
      <c r="N23" s="128">
        <v>1.310422</v>
      </c>
      <c r="O23" s="128">
        <v>0.77198199999999995</v>
      </c>
      <c r="P23" s="127">
        <v>1.501447</v>
      </c>
    </row>
    <row r="24" spans="1:16">
      <c r="A24" s="86" t="s">
        <v>337</v>
      </c>
      <c r="B24" s="128">
        <v>0</v>
      </c>
      <c r="C24" s="128">
        <v>0</v>
      </c>
      <c r="D24" s="128">
        <v>0</v>
      </c>
      <c r="E24" s="128">
        <v>0.36669499999999999</v>
      </c>
      <c r="F24" s="128">
        <v>0.25083800000000001</v>
      </c>
      <c r="G24" s="128">
        <v>0.29989900000000003</v>
      </c>
      <c r="H24" s="128">
        <v>0.246057</v>
      </c>
      <c r="I24" s="128">
        <v>0.78916300000000006</v>
      </c>
      <c r="J24" s="128">
        <v>0.86160999999999999</v>
      </c>
      <c r="K24" s="128">
        <v>0.19486889900000001</v>
      </c>
      <c r="L24" s="128">
        <v>0.456354019</v>
      </c>
      <c r="M24" s="128">
        <v>0.50480302399999999</v>
      </c>
      <c r="N24" s="128">
        <v>1.674067</v>
      </c>
      <c r="O24" s="128">
        <v>4.8158890000000003</v>
      </c>
      <c r="P24" s="127">
        <v>5.8492700000000006</v>
      </c>
    </row>
    <row r="25" spans="1:16">
      <c r="A25" s="86" t="s">
        <v>336</v>
      </c>
      <c r="B25" s="128">
        <v>0</v>
      </c>
      <c r="C25" s="128">
        <v>0</v>
      </c>
      <c r="D25" s="128">
        <v>0</v>
      </c>
      <c r="E25" s="128">
        <v>1.3627E-2</v>
      </c>
      <c r="F25" s="128">
        <v>1.7552999999999999E-2</v>
      </c>
      <c r="G25" s="128">
        <v>4.4664000000000002E-2</v>
      </c>
      <c r="H25" s="128">
        <v>0</v>
      </c>
      <c r="I25" s="128">
        <v>0</v>
      </c>
      <c r="J25" s="128">
        <v>0</v>
      </c>
      <c r="K25" s="128">
        <v>0</v>
      </c>
      <c r="L25" s="128">
        <v>0</v>
      </c>
      <c r="M25" s="128">
        <v>0</v>
      </c>
      <c r="N25" s="128">
        <v>-0.13877400000000001</v>
      </c>
      <c r="O25" s="128">
        <v>-0.11663999999999999</v>
      </c>
      <c r="P25" s="127">
        <v>-0.16981100000000002</v>
      </c>
    </row>
    <row r="26" spans="1:16">
      <c r="A26" s="86" t="s">
        <v>335</v>
      </c>
      <c r="B26" s="128">
        <v>4.5800000000000002E-4</v>
      </c>
      <c r="C26" s="128">
        <v>9.9999999999999995E-7</v>
      </c>
      <c r="D26" s="128">
        <v>0</v>
      </c>
      <c r="E26" s="128">
        <v>0.26570699999999997</v>
      </c>
      <c r="F26" s="128">
        <v>0.23078899999999999</v>
      </c>
      <c r="G26" s="128">
        <v>0.264571</v>
      </c>
      <c r="H26" s="128">
        <v>0.38564900000000002</v>
      </c>
      <c r="I26" s="128">
        <v>0.301535</v>
      </c>
      <c r="J26" s="128">
        <v>0.18964300000000001</v>
      </c>
      <c r="K26" s="128">
        <v>0.18194741399999997</v>
      </c>
      <c r="L26" s="128">
        <v>0.14587407899999999</v>
      </c>
      <c r="M26" s="128">
        <v>9.7652353999999997E-2</v>
      </c>
      <c r="N26" s="128">
        <v>0.54086500000000004</v>
      </c>
      <c r="O26" s="128">
        <v>0.33538699999999999</v>
      </c>
      <c r="P26" s="127">
        <v>-3.5764000000000004E-2</v>
      </c>
    </row>
    <row r="27" spans="1:16">
      <c r="A27" s="86" t="s">
        <v>334</v>
      </c>
      <c r="B27" s="128">
        <v>1.9613999999999999E-2</v>
      </c>
      <c r="C27" s="128">
        <v>7.27E-4</v>
      </c>
      <c r="D27" s="128">
        <v>0</v>
      </c>
      <c r="E27" s="128">
        <v>2.0354350000000001</v>
      </c>
      <c r="F27" s="128">
        <v>2.0167919999999997</v>
      </c>
      <c r="G27" s="128">
        <v>2.225921</v>
      </c>
      <c r="H27" s="128">
        <v>4.1074390000000003</v>
      </c>
      <c r="I27" s="128">
        <v>2.7925619999999998</v>
      </c>
      <c r="J27" s="128">
        <v>2.9218409999999997</v>
      </c>
      <c r="K27" s="128">
        <v>2.3534520840000002</v>
      </c>
      <c r="L27" s="128">
        <v>1.7758192160000001</v>
      </c>
      <c r="M27" s="128">
        <v>1.8328894060000001</v>
      </c>
      <c r="N27" s="128">
        <v>4.5529920000000006</v>
      </c>
      <c r="O27" s="128">
        <v>0.11755400000000001</v>
      </c>
      <c r="P27" s="127">
        <v>0.381081</v>
      </c>
    </row>
    <row r="28" spans="1:16">
      <c r="A28" s="86" t="s">
        <v>333</v>
      </c>
      <c r="B28" s="128">
        <v>7.1200000000000005E-3</v>
      </c>
      <c r="C28" s="128">
        <v>0</v>
      </c>
      <c r="D28" s="128">
        <v>0</v>
      </c>
      <c r="E28" s="128">
        <v>10.882609</v>
      </c>
      <c r="F28" s="128">
        <v>0.84558600000000006</v>
      </c>
      <c r="G28" s="128">
        <v>0.61088399999999998</v>
      </c>
      <c r="H28" s="128">
        <v>0</v>
      </c>
      <c r="I28" s="128">
        <v>0</v>
      </c>
      <c r="J28" s="128">
        <v>0</v>
      </c>
      <c r="K28" s="128">
        <v>2.4946403999999998E-2</v>
      </c>
      <c r="L28" s="128">
        <v>4.1391802000000005E-2</v>
      </c>
      <c r="M28" s="128">
        <v>4.2085679000000001E-2</v>
      </c>
      <c r="N28" s="128">
        <v>45.069541000000001</v>
      </c>
      <c r="O28" s="128">
        <v>58.218279000000003</v>
      </c>
      <c r="P28" s="127">
        <v>56.191108999999997</v>
      </c>
    </row>
    <row r="29" spans="1:16">
      <c r="A29" s="86" t="s">
        <v>332</v>
      </c>
      <c r="B29" s="128">
        <v>0.196243</v>
      </c>
      <c r="C29" s="128">
        <v>1.0189999999999999E-3</v>
      </c>
      <c r="D29" s="128">
        <v>0</v>
      </c>
      <c r="E29" s="128">
        <v>0.29356400000000005</v>
      </c>
      <c r="F29" s="128">
        <v>0.233848</v>
      </c>
      <c r="G29" s="128">
        <v>0.207817</v>
      </c>
      <c r="H29" s="128">
        <v>1.3373889999999999</v>
      </c>
      <c r="I29" s="128">
        <v>0.81593399999999994</v>
      </c>
      <c r="J29" s="128">
        <v>0.84744399999999998</v>
      </c>
      <c r="K29" s="128">
        <v>1.288645738</v>
      </c>
      <c r="L29" s="128">
        <v>1.0547858130000003</v>
      </c>
      <c r="M29" s="128">
        <v>1.0977723340000001</v>
      </c>
      <c r="N29" s="128">
        <v>-16.256537999999999</v>
      </c>
      <c r="O29" s="128">
        <v>-18.08653</v>
      </c>
      <c r="P29" s="127">
        <v>-16.647633000000003</v>
      </c>
    </row>
    <row r="30" spans="1:16">
      <c r="A30" s="86" t="s">
        <v>331</v>
      </c>
      <c r="B30" s="128">
        <v>1.11E-4</v>
      </c>
      <c r="C30" s="128">
        <v>0</v>
      </c>
      <c r="D30" s="128">
        <v>0</v>
      </c>
      <c r="E30" s="128">
        <v>0.79768799999999995</v>
      </c>
      <c r="F30" s="128">
        <v>0.54234500000000008</v>
      </c>
      <c r="G30" s="128">
        <v>0.97008299999999992</v>
      </c>
      <c r="H30" s="128">
        <v>0.78030499999999992</v>
      </c>
      <c r="I30" s="128">
        <v>0.68225800000000003</v>
      </c>
      <c r="J30" s="128">
        <v>1.047912</v>
      </c>
      <c r="K30" s="128">
        <v>0.45212524999999998</v>
      </c>
      <c r="L30" s="128">
        <v>0.420307455</v>
      </c>
      <c r="M30" s="128">
        <v>0.57876912000000003</v>
      </c>
      <c r="N30" s="128">
        <v>4.5838429999999999</v>
      </c>
      <c r="O30" s="128">
        <v>5.57606</v>
      </c>
      <c r="P30" s="127">
        <v>6.0269539999999999</v>
      </c>
    </row>
    <row r="31" spans="1:16">
      <c r="A31" s="86" t="s">
        <v>330</v>
      </c>
      <c r="B31" s="128">
        <v>0</v>
      </c>
      <c r="C31" s="128">
        <v>0</v>
      </c>
      <c r="D31" s="128">
        <v>0</v>
      </c>
      <c r="E31" s="128">
        <v>0.107465</v>
      </c>
      <c r="F31" s="128">
        <v>0.15621100000000002</v>
      </c>
      <c r="G31" s="128">
        <v>0.21046100000000001</v>
      </c>
      <c r="H31" s="128">
        <v>0.69489599999999996</v>
      </c>
      <c r="I31" s="128">
        <v>0.722997</v>
      </c>
      <c r="J31" s="128">
        <v>1.133248</v>
      </c>
      <c r="K31" s="128">
        <v>0.7050885509999999</v>
      </c>
      <c r="L31" s="128">
        <v>0.71158052500000013</v>
      </c>
      <c r="M31" s="128">
        <v>0.884313189</v>
      </c>
      <c r="N31" s="128">
        <v>9.3264060000000004</v>
      </c>
      <c r="O31" s="128">
        <v>8.9110910000000008</v>
      </c>
      <c r="P31" s="127">
        <v>10.048043999999999</v>
      </c>
    </row>
    <row r="32" spans="1:16">
      <c r="A32" s="86" t="s">
        <v>329</v>
      </c>
      <c r="B32" s="128">
        <v>0</v>
      </c>
      <c r="C32" s="128">
        <v>0</v>
      </c>
      <c r="D32" s="128">
        <v>0</v>
      </c>
      <c r="E32" s="128">
        <v>0.101425</v>
      </c>
      <c r="F32" s="128">
        <v>9.0905E-2</v>
      </c>
      <c r="G32" s="128">
        <v>9.6793999999999991E-2</v>
      </c>
      <c r="H32" s="128">
        <v>1.9469609999999999</v>
      </c>
      <c r="I32" s="128">
        <v>1.075917</v>
      </c>
      <c r="J32" s="128">
        <v>1.1021430000000001</v>
      </c>
      <c r="K32" s="128">
        <v>0.87799003900000006</v>
      </c>
      <c r="L32" s="128">
        <v>0.53204932400000005</v>
      </c>
      <c r="M32" s="128">
        <v>0.54161713699999992</v>
      </c>
      <c r="N32" s="128">
        <v>0.97204000000000002</v>
      </c>
      <c r="O32" s="128">
        <v>-1.5108900000000001</v>
      </c>
      <c r="P32" s="127">
        <v>-1.4947570000000001</v>
      </c>
    </row>
    <row r="33" spans="1:16">
      <c r="A33" s="86" t="s">
        <v>328</v>
      </c>
      <c r="B33" s="128">
        <v>1.2579E-2</v>
      </c>
      <c r="C33" s="128">
        <v>0</v>
      </c>
      <c r="D33" s="128">
        <v>0</v>
      </c>
      <c r="E33" s="128">
        <v>2.7392050000000001</v>
      </c>
      <c r="F33" s="128">
        <v>0.41137200000000002</v>
      </c>
      <c r="G33" s="128">
        <v>0.25792200000000004</v>
      </c>
      <c r="H33" s="128">
        <v>0</v>
      </c>
      <c r="I33" s="128">
        <v>0</v>
      </c>
      <c r="J33" s="128">
        <v>0</v>
      </c>
      <c r="K33" s="128">
        <v>0.29035973999999998</v>
      </c>
      <c r="L33" s="128">
        <v>0.419567884</v>
      </c>
      <c r="M33" s="128">
        <v>0.42024474599999995</v>
      </c>
      <c r="N33" s="128">
        <v>-1.0310360000000001</v>
      </c>
      <c r="O33" s="128">
        <v>9.649051</v>
      </c>
      <c r="P33" s="127">
        <v>9.4212710000000008</v>
      </c>
    </row>
    <row r="34" spans="1:16">
      <c r="A34" s="86" t="s">
        <v>327</v>
      </c>
      <c r="B34" s="128">
        <v>2.8899999999999998E-4</v>
      </c>
      <c r="C34" s="128">
        <v>0</v>
      </c>
      <c r="D34" s="128">
        <v>0</v>
      </c>
      <c r="E34" s="128">
        <v>0.17897900000000003</v>
      </c>
      <c r="F34" s="128">
        <v>0.15373200000000001</v>
      </c>
      <c r="G34" s="128">
        <v>0.250166</v>
      </c>
      <c r="H34" s="128">
        <v>0.45485300000000001</v>
      </c>
      <c r="I34" s="128">
        <v>0.22931700000000002</v>
      </c>
      <c r="J34" s="128">
        <v>0.203482</v>
      </c>
      <c r="K34" s="128">
        <v>0.25283063699999997</v>
      </c>
      <c r="L34" s="128">
        <v>0.15228793100000002</v>
      </c>
      <c r="M34" s="128">
        <v>0.13944809</v>
      </c>
      <c r="N34" s="128">
        <v>1.471967</v>
      </c>
      <c r="O34" s="128">
        <v>0.56000099999999997</v>
      </c>
      <c r="P34" s="127">
        <v>0.38210500000000003</v>
      </c>
    </row>
    <row r="35" spans="1:16">
      <c r="A35" s="86" t="s">
        <v>326</v>
      </c>
      <c r="B35" s="128">
        <v>2.9799999999999998E-4</v>
      </c>
      <c r="C35" s="128">
        <v>3.3000000000000003E-5</v>
      </c>
      <c r="D35" s="128">
        <v>0</v>
      </c>
      <c r="E35" s="128">
        <v>6.9195999999999994E-2</v>
      </c>
      <c r="F35" s="128">
        <v>8.3395999999999998E-2</v>
      </c>
      <c r="G35" s="128">
        <v>6.5928E-2</v>
      </c>
      <c r="H35" s="128">
        <v>0.116248</v>
      </c>
      <c r="I35" s="128">
        <v>0.25437100000000001</v>
      </c>
      <c r="J35" s="128">
        <v>0.21840199999999999</v>
      </c>
      <c r="K35" s="128">
        <v>0.20302083900000001</v>
      </c>
      <c r="L35" s="128">
        <v>0.262363974</v>
      </c>
      <c r="M35" s="128">
        <v>0.239844366</v>
      </c>
      <c r="N35" s="128">
        <v>-0.78010699999999999</v>
      </c>
      <c r="O35" s="128">
        <v>-0.39817799999999998</v>
      </c>
      <c r="P35" s="127">
        <v>-0.83768299999999996</v>
      </c>
    </row>
    <row r="36" spans="1:16" ht="15.75" thickBot="1">
      <c r="A36" s="87" t="s">
        <v>325</v>
      </c>
      <c r="B36" s="126">
        <v>9.725700000000001E-2</v>
      </c>
      <c r="C36" s="126">
        <v>4.9000000000000005E-5</v>
      </c>
      <c r="D36" s="126">
        <v>2.9999999999999997E-5</v>
      </c>
      <c r="E36" s="126">
        <v>5.0551750000000002</v>
      </c>
      <c r="F36" s="126">
        <v>2.462431</v>
      </c>
      <c r="G36" s="126">
        <v>2.6567099999999999</v>
      </c>
      <c r="H36" s="126">
        <v>7.664485</v>
      </c>
      <c r="I36" s="126">
        <v>3.1075239999999997</v>
      </c>
      <c r="J36" s="126">
        <v>3.9149769999999999</v>
      </c>
      <c r="K36" s="126">
        <v>4.7584394830000001</v>
      </c>
      <c r="L36" s="126">
        <v>2.7968063820000002</v>
      </c>
      <c r="M36" s="126">
        <v>3.1676752689999996</v>
      </c>
      <c r="N36" s="126">
        <v>-2.3961589999999999</v>
      </c>
      <c r="O36" s="126">
        <v>-13.214824</v>
      </c>
      <c r="P36" s="125">
        <v>-9.662075999999999</v>
      </c>
    </row>
    <row r="37" spans="1:16">
      <c r="A37" s="124" t="s">
        <v>300</v>
      </c>
      <c r="B37" s="123">
        <f t="shared" ref="B37:P37" si="0">SUM(B4:B36)</f>
        <v>4.5413139999999999</v>
      </c>
      <c r="C37" s="123">
        <f t="shared" si="0"/>
        <v>7.1160000000000008E-3</v>
      </c>
      <c r="D37" s="123">
        <f t="shared" si="0"/>
        <v>6.5799999999999995E-4</v>
      </c>
      <c r="E37" s="123">
        <f t="shared" si="0"/>
        <v>97.526294000000036</v>
      </c>
      <c r="F37" s="123">
        <f t="shared" si="0"/>
        <v>54.656199000000001</v>
      </c>
      <c r="G37" s="123">
        <f t="shared" si="0"/>
        <v>49.589776999999998</v>
      </c>
      <c r="H37" s="123">
        <f t="shared" si="0"/>
        <v>67.588858999999999</v>
      </c>
      <c r="I37" s="123">
        <f t="shared" si="0"/>
        <v>44.325402999999994</v>
      </c>
      <c r="J37" s="123">
        <f t="shared" si="0"/>
        <v>43.090173999999998</v>
      </c>
      <c r="K37" s="123">
        <f t="shared" si="0"/>
        <v>42.723321618999989</v>
      </c>
      <c r="L37" s="123">
        <f t="shared" si="0"/>
        <v>33.145202526999995</v>
      </c>
      <c r="M37" s="123">
        <f t="shared" si="0"/>
        <v>32.628022258000001</v>
      </c>
      <c r="N37" s="123">
        <f t="shared" si="0"/>
        <v>-14.686734999999999</v>
      </c>
      <c r="O37" s="123">
        <f t="shared" si="0"/>
        <v>-17.955281000000006</v>
      </c>
      <c r="P37" s="123">
        <f t="shared" si="0"/>
        <v>-19.509112999999999</v>
      </c>
    </row>
  </sheetData>
  <mergeCells count="5">
    <mergeCell ref="B2:D2"/>
    <mergeCell ref="E2:G2"/>
    <mergeCell ref="H2:J2"/>
    <mergeCell ref="K2:M2"/>
    <mergeCell ref="N2:P2"/>
  </mergeCells>
  <hyperlinks>
    <hyperlink ref="O1" location="ReadMe!A1" display="go back to ReadM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workbookViewId="0"/>
  </sheetViews>
  <sheetFormatPr baseColWidth="10" defaultColWidth="9.140625" defaultRowHeight="15"/>
  <cols>
    <col min="1" max="1" width="2.7109375" style="109" customWidth="1"/>
    <col min="2" max="3" width="9.140625" style="1"/>
    <col min="4" max="16384" width="9.140625" style="109"/>
  </cols>
  <sheetData>
    <row r="1" spans="1:15" ht="19.5" thickBot="1">
      <c r="A1" s="120" t="s">
        <v>302</v>
      </c>
      <c r="F1" s="122" t="s">
        <v>323</v>
      </c>
      <c r="O1" s="142" t="s">
        <v>370</v>
      </c>
    </row>
    <row r="2" spans="1:15" ht="15.75" thickBot="1">
      <c r="B2" s="216" t="s">
        <v>59</v>
      </c>
      <c r="C2" s="217"/>
      <c r="D2" s="205">
        <v>2040</v>
      </c>
      <c r="E2" s="206"/>
      <c r="F2" s="206"/>
      <c r="G2" s="206"/>
      <c r="H2" s="207"/>
    </row>
    <row r="3" spans="1:15" ht="23.25" thickBot="1">
      <c r="B3" s="218" t="s">
        <v>60</v>
      </c>
      <c r="C3" s="219"/>
      <c r="D3" s="67" t="s">
        <v>4</v>
      </c>
      <c r="E3" s="67" t="s">
        <v>5</v>
      </c>
      <c r="F3" s="67" t="s">
        <v>7</v>
      </c>
      <c r="G3" s="67" t="s">
        <v>8</v>
      </c>
      <c r="H3" s="20" t="s">
        <v>9</v>
      </c>
    </row>
    <row r="4" spans="1:15" ht="15.75" thickBot="1">
      <c r="B4" s="24" t="s">
        <v>283</v>
      </c>
      <c r="C4" s="24" t="s">
        <v>57</v>
      </c>
      <c r="D4" s="18" t="s">
        <v>3</v>
      </c>
      <c r="E4" s="18" t="s">
        <v>3</v>
      </c>
      <c r="F4" s="18" t="s">
        <v>3</v>
      </c>
      <c r="G4" s="18" t="s">
        <v>3</v>
      </c>
      <c r="H4" s="17" t="s">
        <v>3</v>
      </c>
    </row>
    <row r="5" spans="1:15">
      <c r="B5" s="29" t="s">
        <v>284</v>
      </c>
      <c r="C5" s="29" t="s">
        <v>43</v>
      </c>
      <c r="D5" s="32">
        <v>18250.090155507973</v>
      </c>
      <c r="E5" s="32">
        <v>16079.200453739519</v>
      </c>
      <c r="F5" s="32">
        <v>10781.380711272013</v>
      </c>
      <c r="G5" s="32">
        <v>7245.0959432629534</v>
      </c>
      <c r="H5" s="13">
        <v>2842.2064418512118</v>
      </c>
    </row>
    <row r="6" spans="1:15">
      <c r="B6" s="29" t="s">
        <v>285</v>
      </c>
      <c r="C6" s="29" t="s">
        <v>43</v>
      </c>
      <c r="D6" s="33">
        <v>9125.0450777539863</v>
      </c>
      <c r="E6" s="33">
        <v>8039.6002268697594</v>
      </c>
      <c r="F6" s="33">
        <v>5390.6903556360066</v>
      </c>
      <c r="G6" s="33">
        <v>3622.5479716314767</v>
      </c>
      <c r="H6" s="15">
        <v>1421.1032209256059</v>
      </c>
    </row>
    <row r="7" spans="1:15">
      <c r="B7" s="29" t="s">
        <v>286</v>
      </c>
      <c r="C7" s="29" t="s">
        <v>43</v>
      </c>
      <c r="D7" s="32">
        <v>1520.8408462923314</v>
      </c>
      <c r="E7" s="32">
        <v>1339.9333711449599</v>
      </c>
      <c r="F7" s="32">
        <v>898.44839260600122</v>
      </c>
      <c r="G7" s="32">
        <v>603.75799527191293</v>
      </c>
      <c r="H7" s="13">
        <v>236.85053682093439</v>
      </c>
    </row>
    <row r="8" spans="1:15">
      <c r="B8" s="29" t="s">
        <v>287</v>
      </c>
      <c r="C8" s="29" t="s">
        <v>43</v>
      </c>
      <c r="D8" s="33">
        <v>1520.8408462923314</v>
      </c>
      <c r="E8" s="33">
        <v>1339.9333711449599</v>
      </c>
      <c r="F8" s="33">
        <v>898.44839260600122</v>
      </c>
      <c r="G8" s="33">
        <v>603.75799527191293</v>
      </c>
      <c r="H8" s="15">
        <v>236.85053682093439</v>
      </c>
    </row>
    <row r="9" spans="1:15">
      <c r="B9" s="29" t="s">
        <v>288</v>
      </c>
      <c r="C9" s="29" t="s">
        <v>29</v>
      </c>
      <c r="D9" s="32">
        <v>6996.2311505616817</v>
      </c>
      <c r="E9" s="32">
        <v>11700.981966433144</v>
      </c>
      <c r="F9" s="32">
        <v>4546.9462169553326</v>
      </c>
      <c r="G9" s="32">
        <v>3576.248626205886</v>
      </c>
      <c r="H9" s="13">
        <v>758.05876800458941</v>
      </c>
    </row>
    <row r="10" spans="1:15">
      <c r="B10" s="29" t="s">
        <v>289</v>
      </c>
      <c r="C10" s="29" t="s">
        <v>48</v>
      </c>
      <c r="D10" s="33">
        <v>17768.549425845682</v>
      </c>
      <c r="E10" s="33">
        <v>23109.303431161672</v>
      </c>
      <c r="F10" s="33">
        <v>15075.675341047228</v>
      </c>
      <c r="G10" s="33">
        <v>13293.109166399434</v>
      </c>
      <c r="H10" s="15">
        <v>7049.0778798970623</v>
      </c>
    </row>
    <row r="11" spans="1:15">
      <c r="B11" s="29" t="s">
        <v>290</v>
      </c>
      <c r="C11" s="29" t="s">
        <v>47</v>
      </c>
      <c r="D11" s="32">
        <v>13434.374988286652</v>
      </c>
      <c r="E11" s="32">
        <v>11335.084442246431</v>
      </c>
      <c r="F11" s="32">
        <v>8130.3386284851194</v>
      </c>
      <c r="G11" s="32">
        <v>2128.7099715201962</v>
      </c>
      <c r="H11" s="13">
        <v>1515.7468588736729</v>
      </c>
    </row>
    <row r="12" spans="1:15">
      <c r="B12" s="29" t="s">
        <v>291</v>
      </c>
      <c r="C12" s="29" t="s">
        <v>47</v>
      </c>
      <c r="D12" s="33">
        <v>4478.1249960955511</v>
      </c>
      <c r="E12" s="33">
        <v>3778.3614807488098</v>
      </c>
      <c r="F12" s="33">
        <v>2710.1128761617065</v>
      </c>
      <c r="G12" s="33">
        <v>709.5699905067321</v>
      </c>
      <c r="H12" s="15">
        <v>505.24895295789099</v>
      </c>
    </row>
    <row r="13" spans="1:15">
      <c r="B13" s="29" t="s">
        <v>292</v>
      </c>
      <c r="C13" s="29" t="s">
        <v>52</v>
      </c>
      <c r="D13" s="32">
        <v>2329.4329382631113</v>
      </c>
      <c r="E13" s="32">
        <v>2724.9204305561052</v>
      </c>
      <c r="F13" s="32">
        <v>1850.3242083024297</v>
      </c>
      <c r="G13" s="32">
        <v>1962.6582278481014</v>
      </c>
      <c r="H13" s="13">
        <v>1874.7190606467889</v>
      </c>
    </row>
    <row r="14" spans="1:15">
      <c r="B14" s="29" t="s">
        <v>293</v>
      </c>
      <c r="C14" s="29" t="s">
        <v>28</v>
      </c>
      <c r="D14" s="33">
        <v>370.1153532290212</v>
      </c>
      <c r="E14" s="33">
        <v>1713.9976540980797</v>
      </c>
      <c r="F14" s="33">
        <v>284.9200824117994</v>
      </c>
      <c r="G14" s="33">
        <v>0</v>
      </c>
      <c r="H14" s="15">
        <v>0</v>
      </c>
    </row>
    <row r="15" spans="1:15" ht="15.75" thickBot="1">
      <c r="B15" s="111" t="s">
        <v>294</v>
      </c>
      <c r="C15" s="111" t="s">
        <v>24</v>
      </c>
      <c r="D15" s="32">
        <v>455.83294638913094</v>
      </c>
      <c r="E15" s="32">
        <v>1834.0125416185863</v>
      </c>
      <c r="F15" s="32">
        <v>357.30948571069104</v>
      </c>
      <c r="G15" s="32">
        <v>281.31215184650296</v>
      </c>
      <c r="H15" s="13">
        <v>165.89943632731911</v>
      </c>
    </row>
    <row r="16" spans="1:15" ht="15.75" thickBot="1">
      <c r="B16" s="220" t="s">
        <v>300</v>
      </c>
      <c r="C16" s="221"/>
      <c r="D16" s="56">
        <f>SUM(D5:D15)</f>
        <v>76249.478724517438</v>
      </c>
      <c r="E16" s="36">
        <f>SUM(E5:E15)</f>
        <v>82995.329369762025</v>
      </c>
      <c r="F16" s="36">
        <f>SUM(F5:F15)</f>
        <v>50924.594691194339</v>
      </c>
      <c r="G16" s="36">
        <f>SUM(G5:G15)</f>
        <v>34026.768039765113</v>
      </c>
      <c r="H16" s="37">
        <f>SUM(H5:H15)</f>
        <v>16605.761693126013</v>
      </c>
    </row>
  </sheetData>
  <mergeCells count="4">
    <mergeCell ref="D2:H2"/>
    <mergeCell ref="B2:C2"/>
    <mergeCell ref="B3:C3"/>
    <mergeCell ref="B16:C16"/>
  </mergeCells>
  <hyperlinks>
    <hyperlink ref="O1" location="ReadMe!A1" display="go back to ReadMe"/>
  </hyperlinks>
  <printOptions horizontalCentered="1"/>
  <pageMargins left="0.23622047244094491" right="0.23622047244094491" top="0.74803149606299213" bottom="0.74803149606299213" header="0.31496062992125984" footer="0.31496062992125984"/>
  <pageSetup paperSize="9" scale="77" orientation="landscape" r:id="rId1"/>
  <headerFooter>
    <oddHeader>&amp;C&amp;A</oddHeader>
    <oddFooter>&amp;C&amp;Z&amp;F</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workbookViewId="0">
      <selection activeCell="N22" sqref="N22"/>
    </sheetView>
  </sheetViews>
  <sheetFormatPr baseColWidth="10" defaultColWidth="9.140625" defaultRowHeight="15"/>
  <cols>
    <col min="1" max="1" width="2.7109375" style="109" customWidth="1"/>
    <col min="2" max="3" width="9.140625" style="1"/>
    <col min="4" max="16384" width="9.140625" style="109"/>
  </cols>
  <sheetData>
    <row r="1" spans="1:15" ht="19.5" thickBot="1">
      <c r="A1" s="120" t="s">
        <v>302</v>
      </c>
      <c r="F1" s="122" t="s">
        <v>322</v>
      </c>
      <c r="O1" s="142" t="s">
        <v>370</v>
      </c>
    </row>
    <row r="2" spans="1:15" ht="15.75" thickBot="1">
      <c r="B2" s="216" t="s">
        <v>59</v>
      </c>
      <c r="C2" s="217"/>
      <c r="D2" s="205">
        <v>2050</v>
      </c>
      <c r="E2" s="206"/>
      <c r="F2" s="206"/>
      <c r="G2" s="206"/>
      <c r="H2" s="207"/>
    </row>
    <row r="3" spans="1:15" ht="23.25" thickBot="1">
      <c r="B3" s="218" t="s">
        <v>60</v>
      </c>
      <c r="C3" s="219"/>
      <c r="D3" s="67" t="s">
        <v>4</v>
      </c>
      <c r="E3" s="67" t="s">
        <v>5</v>
      </c>
      <c r="F3" s="67" t="s">
        <v>7</v>
      </c>
      <c r="G3" s="67" t="s">
        <v>8</v>
      </c>
      <c r="H3" s="20" t="s">
        <v>9</v>
      </c>
    </row>
    <row r="4" spans="1:15" ht="15.75" thickBot="1">
      <c r="B4" s="24" t="s">
        <v>283</v>
      </c>
      <c r="C4" s="24" t="s">
        <v>57</v>
      </c>
      <c r="D4" s="18" t="s">
        <v>3</v>
      </c>
      <c r="E4" s="18" t="s">
        <v>3</v>
      </c>
      <c r="F4" s="18" t="s">
        <v>3</v>
      </c>
      <c r="G4" s="18" t="s">
        <v>3</v>
      </c>
      <c r="H4" s="17" t="s">
        <v>3</v>
      </c>
      <c r="J4" s="115"/>
    </row>
    <row r="5" spans="1:15">
      <c r="B5" s="29" t="s">
        <v>284</v>
      </c>
      <c r="C5" s="29" t="s">
        <v>43</v>
      </c>
      <c r="D5" s="32">
        <v>24092.821782178216</v>
      </c>
      <c r="E5" s="32">
        <v>22320</v>
      </c>
      <c r="F5" s="32">
        <v>17400</v>
      </c>
      <c r="G5" s="32">
        <v>10200</v>
      </c>
      <c r="H5" s="112">
        <v>1770</v>
      </c>
      <c r="J5" s="115"/>
      <c r="K5" s="114"/>
      <c r="L5" s="114"/>
    </row>
    <row r="6" spans="1:15">
      <c r="B6" s="29" t="s">
        <v>285</v>
      </c>
      <c r="C6" s="29" t="s">
        <v>43</v>
      </c>
      <c r="D6" s="33">
        <v>12046.410891089108</v>
      </c>
      <c r="E6" s="33">
        <v>11160</v>
      </c>
      <c r="F6" s="33">
        <v>8700</v>
      </c>
      <c r="G6" s="33">
        <v>5100</v>
      </c>
      <c r="H6" s="113">
        <v>885</v>
      </c>
      <c r="J6" s="115"/>
      <c r="K6" s="114"/>
      <c r="L6" s="114"/>
    </row>
    <row r="7" spans="1:15">
      <c r="B7" s="29" t="s">
        <v>286</v>
      </c>
      <c r="C7" s="29" t="s">
        <v>43</v>
      </c>
      <c r="D7" s="32">
        <v>2007.7351485148517</v>
      </c>
      <c r="E7" s="32">
        <v>1860.0000000000002</v>
      </c>
      <c r="F7" s="32">
        <v>1450.0000000000002</v>
      </c>
      <c r="G7" s="32">
        <v>850.00000000000011</v>
      </c>
      <c r="H7" s="112">
        <v>147.50000000000003</v>
      </c>
      <c r="J7" s="115"/>
      <c r="K7" s="114"/>
      <c r="L7" s="114"/>
    </row>
    <row r="8" spans="1:15">
      <c r="B8" s="29" t="s">
        <v>287</v>
      </c>
      <c r="C8" s="29" t="s">
        <v>43</v>
      </c>
      <c r="D8" s="33">
        <v>2007.7351485148517</v>
      </c>
      <c r="E8" s="33">
        <v>1860.0000000000002</v>
      </c>
      <c r="F8" s="33">
        <v>1450.0000000000002</v>
      </c>
      <c r="G8" s="33">
        <v>850.00000000000011</v>
      </c>
      <c r="H8" s="113">
        <v>147.50000000000003</v>
      </c>
      <c r="J8" s="115"/>
      <c r="K8" s="114"/>
      <c r="L8" s="114"/>
    </row>
    <row r="9" spans="1:15">
      <c r="B9" s="29" t="s">
        <v>288</v>
      </c>
      <c r="C9" s="29" t="s">
        <v>29</v>
      </c>
      <c r="D9" s="32">
        <v>8923.2673267326736</v>
      </c>
      <c r="E9" s="32">
        <v>15900</v>
      </c>
      <c r="F9" s="32">
        <v>7000</v>
      </c>
      <c r="G9" s="32">
        <v>5200</v>
      </c>
      <c r="H9" s="112">
        <v>200</v>
      </c>
      <c r="J9" s="115"/>
      <c r="K9" s="114"/>
      <c r="L9" s="114"/>
    </row>
    <row r="10" spans="1:15">
      <c r="B10" s="29" t="s">
        <v>289</v>
      </c>
      <c r="C10" s="29" t="s">
        <v>48</v>
      </c>
      <c r="D10" s="33">
        <v>20077.351485148516</v>
      </c>
      <c r="E10" s="33">
        <v>27200</v>
      </c>
      <c r="F10" s="33">
        <v>18000</v>
      </c>
      <c r="G10" s="33">
        <v>13500</v>
      </c>
      <c r="H10" s="113">
        <v>7600</v>
      </c>
      <c r="J10" s="115"/>
      <c r="K10" s="114"/>
      <c r="L10" s="114"/>
    </row>
    <row r="11" spans="1:15">
      <c r="B11" s="29" t="s">
        <v>290</v>
      </c>
      <c r="C11" s="29" t="s">
        <v>47</v>
      </c>
      <c r="D11" s="32">
        <v>23423.576732673268</v>
      </c>
      <c r="E11" s="32">
        <v>19200.000000000004</v>
      </c>
      <c r="F11" s="32">
        <v>14250</v>
      </c>
      <c r="G11" s="32">
        <v>3000</v>
      </c>
      <c r="H11" s="112">
        <v>1305</v>
      </c>
      <c r="J11" s="115"/>
      <c r="K11" s="114"/>
      <c r="L11" s="114"/>
    </row>
    <row r="12" spans="1:15">
      <c r="B12" s="29" t="s">
        <v>291</v>
      </c>
      <c r="C12" s="29" t="s">
        <v>47</v>
      </c>
      <c r="D12" s="33">
        <v>7807.8589108910892</v>
      </c>
      <c r="E12" s="33">
        <v>6400</v>
      </c>
      <c r="F12" s="33">
        <v>4750</v>
      </c>
      <c r="G12" s="33">
        <v>1000</v>
      </c>
      <c r="H12" s="113">
        <v>435</v>
      </c>
      <c r="J12" s="115"/>
      <c r="K12" s="114"/>
      <c r="L12" s="114"/>
    </row>
    <row r="13" spans="1:15">
      <c r="B13" s="29" t="s">
        <v>292</v>
      </c>
      <c r="C13" s="29" t="s">
        <v>52</v>
      </c>
      <c r="D13" s="32">
        <v>2000</v>
      </c>
      <c r="E13" s="32">
        <v>3000</v>
      </c>
      <c r="F13" s="32">
        <v>2000</v>
      </c>
      <c r="G13" s="32">
        <v>2000</v>
      </c>
      <c r="H13" s="112">
        <v>2190</v>
      </c>
      <c r="J13" s="115"/>
      <c r="K13" s="114"/>
      <c r="L13" s="114"/>
    </row>
    <row r="14" spans="1:15">
      <c r="B14" s="29" t="s">
        <v>293</v>
      </c>
      <c r="C14" s="29" t="s">
        <v>28</v>
      </c>
      <c r="D14" s="33">
        <v>669.24504950495043</v>
      </c>
      <c r="E14" s="33">
        <v>3000</v>
      </c>
      <c r="F14" s="33">
        <v>493.81188118811883</v>
      </c>
      <c r="G14" s="33">
        <v>0</v>
      </c>
      <c r="H14" s="113">
        <v>0</v>
      </c>
      <c r="J14" s="115"/>
      <c r="K14" s="114"/>
      <c r="L14" s="114"/>
    </row>
    <row r="15" spans="1:15" ht="15.75" thickBot="1">
      <c r="B15" s="111" t="s">
        <v>294</v>
      </c>
      <c r="C15" s="111" t="s">
        <v>24</v>
      </c>
      <c r="D15" s="32">
        <v>669.24504950495043</v>
      </c>
      <c r="E15" s="32">
        <v>3000</v>
      </c>
      <c r="F15" s="32">
        <v>493.81188118811883</v>
      </c>
      <c r="G15" s="32">
        <v>300</v>
      </c>
      <c r="H15" s="112">
        <v>200</v>
      </c>
      <c r="J15" s="115"/>
      <c r="K15" s="114"/>
      <c r="L15" s="114"/>
    </row>
    <row r="16" spans="1:15" ht="15.75" thickBot="1">
      <c r="B16" s="220" t="s">
        <v>300</v>
      </c>
      <c r="C16" s="221"/>
      <c r="D16" s="56">
        <f>SUM(D5:D15)</f>
        <v>103725.24752475249</v>
      </c>
      <c r="E16" s="36">
        <f>SUM(E5:E15)</f>
        <v>114900</v>
      </c>
      <c r="F16" s="36">
        <f>SUM(F5:F15)</f>
        <v>75987.623762376228</v>
      </c>
      <c r="G16" s="36">
        <f>SUM(G5:G15)</f>
        <v>42000</v>
      </c>
      <c r="H16" s="37">
        <f>SUM(H5:H15)</f>
        <v>14880</v>
      </c>
      <c r="J16" s="115"/>
    </row>
    <row r="17" spans="10:12">
      <c r="J17" s="115"/>
      <c r="L17" s="54"/>
    </row>
    <row r="18" spans="10:12">
      <c r="J18" s="115"/>
    </row>
    <row r="19" spans="10:12">
      <c r="J19" s="115"/>
    </row>
  </sheetData>
  <mergeCells count="4">
    <mergeCell ref="B2:C2"/>
    <mergeCell ref="D2:H2"/>
    <mergeCell ref="B3:C3"/>
    <mergeCell ref="B16:C16"/>
  </mergeCells>
  <hyperlinks>
    <hyperlink ref="O1" location="ReadMe!A1" display="go back to ReadMe"/>
  </hyperlinks>
  <printOptions horizontalCentered="1"/>
  <pageMargins left="0.23622047244094491" right="0.23622047244094491" top="0.74803149606299213" bottom="0.74803149606299213" header="0.31496062992125984" footer="0.31496062992125984"/>
  <pageSetup paperSize="9" scale="77" orientation="landscape" r:id="rId1"/>
  <headerFooter>
    <oddHeader>&amp;C&amp;A</oddHeader>
    <oddFooter>&amp;C&amp;Z&amp;F</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34"/>
  <sheetViews>
    <sheetView workbookViewId="0">
      <selection activeCell="Q21" sqref="Q21"/>
    </sheetView>
  </sheetViews>
  <sheetFormatPr baseColWidth="10" defaultColWidth="11.42578125" defaultRowHeight="15"/>
  <cols>
    <col min="1" max="1" width="2.7109375" style="54" customWidth="1"/>
    <col min="2" max="2" width="15.28515625" style="145" bestFit="1" customWidth="1"/>
    <col min="3" max="3" width="9.140625" style="144" customWidth="1"/>
    <col min="4" max="13" width="11.7109375" style="54" customWidth="1"/>
    <col min="14" max="16384" width="11.42578125" style="54"/>
  </cols>
  <sheetData>
    <row r="1" spans="1:18" ht="19.5" thickBot="1">
      <c r="A1" s="120" t="s">
        <v>302</v>
      </c>
      <c r="B1" s="177"/>
      <c r="F1" s="189" t="s">
        <v>628</v>
      </c>
      <c r="P1" s="142" t="s">
        <v>370</v>
      </c>
    </row>
    <row r="2" spans="1:18" ht="48" customHeight="1" thickBot="1">
      <c r="A2" s="176"/>
      <c r="B2" s="175"/>
      <c r="C2" s="174"/>
      <c r="D2" s="222" t="s">
        <v>605</v>
      </c>
      <c r="E2" s="223"/>
      <c r="F2" s="223"/>
      <c r="G2" s="223"/>
      <c r="H2" s="223"/>
      <c r="I2" s="223"/>
      <c r="J2" s="223"/>
      <c r="K2" s="223"/>
      <c r="L2" s="223"/>
      <c r="M2" s="224"/>
    </row>
    <row r="3" spans="1:18" s="146" customFormat="1" ht="40.5" customHeight="1" thickBot="1">
      <c r="B3" s="173" t="s">
        <v>372</v>
      </c>
      <c r="C3" s="172" t="s">
        <v>604</v>
      </c>
      <c r="D3" s="171" t="s">
        <v>4</v>
      </c>
      <c r="E3" s="171" t="s">
        <v>5</v>
      </c>
      <c r="F3" s="171" t="s">
        <v>7</v>
      </c>
      <c r="G3" s="171" t="s">
        <v>8</v>
      </c>
      <c r="H3" s="170" t="s">
        <v>9</v>
      </c>
      <c r="I3" s="171" t="s">
        <v>4</v>
      </c>
      <c r="J3" s="171" t="s">
        <v>5</v>
      </c>
      <c r="K3" s="171" t="s">
        <v>7</v>
      </c>
      <c r="L3" s="171" t="s">
        <v>8</v>
      </c>
      <c r="M3" s="170" t="s">
        <v>9</v>
      </c>
    </row>
    <row r="4" spans="1:18" s="165" customFormat="1" ht="13.5" thickBot="1">
      <c r="B4" s="169"/>
      <c r="C4" s="168" t="s">
        <v>603</v>
      </c>
      <c r="D4" s="167" t="s">
        <v>3</v>
      </c>
      <c r="E4" s="167" t="s">
        <v>3</v>
      </c>
      <c r="F4" s="167" t="s">
        <v>3</v>
      </c>
      <c r="G4" s="167" t="s">
        <v>3</v>
      </c>
      <c r="H4" s="166" t="s">
        <v>3</v>
      </c>
      <c r="I4" s="167" t="s">
        <v>602</v>
      </c>
      <c r="J4" s="167" t="s">
        <v>602</v>
      </c>
      <c r="K4" s="167" t="s">
        <v>602</v>
      </c>
      <c r="L4" s="167" t="s">
        <v>602</v>
      </c>
      <c r="M4" s="166" t="s">
        <v>602</v>
      </c>
    </row>
    <row r="5" spans="1:18">
      <c r="B5" s="162" t="s">
        <v>373</v>
      </c>
      <c r="C5" s="161">
        <v>186.12155220715306</v>
      </c>
      <c r="D5" s="160">
        <v>7200</v>
      </c>
      <c r="E5" s="160">
        <v>7200</v>
      </c>
      <c r="F5" s="160">
        <v>7200</v>
      </c>
      <c r="G5" s="160">
        <v>7200</v>
      </c>
      <c r="H5" s="164">
        <v>7200</v>
      </c>
      <c r="I5" s="160">
        <f t="shared" ref="I5:I68" si="0">D5*$C5/1000</f>
        <v>1340.0751758915021</v>
      </c>
      <c r="J5" s="160">
        <f t="shared" ref="J5:J68" si="1">E5*$C5/1000</f>
        <v>1340.0751758915021</v>
      </c>
      <c r="K5" s="160">
        <f t="shared" ref="K5:K68" si="2">F5*$C5/1000</f>
        <v>1340.0751758915021</v>
      </c>
      <c r="L5" s="160">
        <f t="shared" ref="L5:L68" si="3">G5*$C5/1000</f>
        <v>1340.0751758915021</v>
      </c>
      <c r="M5" s="164">
        <f t="shared" ref="M5:M68" si="4">H5*$C5/1000</f>
        <v>1340.0751758915021</v>
      </c>
    </row>
    <row r="6" spans="1:18">
      <c r="B6" s="158" t="s">
        <v>374</v>
      </c>
      <c r="C6" s="157">
        <v>204.19266921219281</v>
      </c>
      <c r="D6" s="156">
        <v>1200</v>
      </c>
      <c r="E6" s="156">
        <v>1200</v>
      </c>
      <c r="F6" s="156">
        <v>1200</v>
      </c>
      <c r="G6" s="156">
        <v>1200</v>
      </c>
      <c r="H6" s="155">
        <v>1200</v>
      </c>
      <c r="I6" s="156">
        <f t="shared" si="0"/>
        <v>245.03120305463136</v>
      </c>
      <c r="J6" s="156">
        <f t="shared" si="1"/>
        <v>245.03120305463136</v>
      </c>
      <c r="K6" s="156">
        <f t="shared" si="2"/>
        <v>245.03120305463136</v>
      </c>
      <c r="L6" s="156">
        <f t="shared" si="3"/>
        <v>245.03120305463136</v>
      </c>
      <c r="M6" s="155">
        <f t="shared" si="4"/>
        <v>245.03120305463136</v>
      </c>
      <c r="R6" s="163"/>
    </row>
    <row r="7" spans="1:18">
      <c r="B7" s="162" t="s">
        <v>375</v>
      </c>
      <c r="C7" s="161">
        <v>186.09327327176553</v>
      </c>
      <c r="D7" s="160">
        <v>19100</v>
      </c>
      <c r="E7" s="160">
        <v>19100</v>
      </c>
      <c r="F7" s="160">
        <v>19100</v>
      </c>
      <c r="G7" s="160">
        <v>19100</v>
      </c>
      <c r="H7" s="159">
        <v>19100</v>
      </c>
      <c r="I7" s="160">
        <f t="shared" si="0"/>
        <v>3554.3815194907215</v>
      </c>
      <c r="J7" s="160">
        <f t="shared" si="1"/>
        <v>3554.3815194907215</v>
      </c>
      <c r="K7" s="160">
        <f t="shared" si="2"/>
        <v>3554.3815194907215</v>
      </c>
      <c r="L7" s="160">
        <f t="shared" si="3"/>
        <v>3554.3815194907215</v>
      </c>
      <c r="M7" s="159">
        <f t="shared" si="4"/>
        <v>3554.3815194907215</v>
      </c>
    </row>
    <row r="8" spans="1:18">
      <c r="B8" s="158" t="s">
        <v>376</v>
      </c>
      <c r="C8" s="157">
        <v>302.33619025349907</v>
      </c>
      <c r="D8" s="156">
        <v>2400</v>
      </c>
      <c r="E8" s="156">
        <v>2400</v>
      </c>
      <c r="F8" s="156">
        <v>2400</v>
      </c>
      <c r="G8" s="156">
        <v>2400</v>
      </c>
      <c r="H8" s="155">
        <v>2400</v>
      </c>
      <c r="I8" s="156">
        <f t="shared" si="0"/>
        <v>725.60685660839783</v>
      </c>
      <c r="J8" s="156">
        <f t="shared" si="1"/>
        <v>725.60685660839783</v>
      </c>
      <c r="K8" s="156">
        <f t="shared" si="2"/>
        <v>725.60685660839783</v>
      </c>
      <c r="L8" s="156">
        <f t="shared" si="3"/>
        <v>725.60685660839783</v>
      </c>
      <c r="M8" s="155">
        <f t="shared" si="4"/>
        <v>725.60685660839783</v>
      </c>
    </row>
    <row r="9" spans="1:18">
      <c r="B9" s="162" t="s">
        <v>377</v>
      </c>
      <c r="C9" s="161">
        <v>334.95158124720052</v>
      </c>
      <c r="D9" s="160">
        <v>2400</v>
      </c>
      <c r="E9" s="160">
        <v>2400</v>
      </c>
      <c r="F9" s="160">
        <v>2400</v>
      </c>
      <c r="G9" s="160">
        <v>2400</v>
      </c>
      <c r="H9" s="159">
        <v>2400</v>
      </c>
      <c r="I9" s="160">
        <f t="shared" si="0"/>
        <v>803.8837949932813</v>
      </c>
      <c r="J9" s="160">
        <f t="shared" si="1"/>
        <v>803.8837949932813</v>
      </c>
      <c r="K9" s="160">
        <f t="shared" si="2"/>
        <v>803.8837949932813</v>
      </c>
      <c r="L9" s="160">
        <f t="shared" si="3"/>
        <v>803.8837949932813</v>
      </c>
      <c r="M9" s="159">
        <f t="shared" si="4"/>
        <v>803.8837949932813</v>
      </c>
    </row>
    <row r="10" spans="1:18">
      <c r="B10" s="158" t="s">
        <v>378</v>
      </c>
      <c r="C10" s="157">
        <v>215.26434667171429</v>
      </c>
      <c r="D10" s="156">
        <v>950</v>
      </c>
      <c r="E10" s="156">
        <v>950</v>
      </c>
      <c r="F10" s="156">
        <v>950</v>
      </c>
      <c r="G10" s="156">
        <v>950</v>
      </c>
      <c r="H10" s="155">
        <v>950</v>
      </c>
      <c r="I10" s="156">
        <f t="shared" si="0"/>
        <v>204.50112933812858</v>
      </c>
      <c r="J10" s="156">
        <f t="shared" si="1"/>
        <v>204.50112933812858</v>
      </c>
      <c r="K10" s="156">
        <f t="shared" si="2"/>
        <v>204.50112933812858</v>
      </c>
      <c r="L10" s="156">
        <f t="shared" si="3"/>
        <v>204.50112933812858</v>
      </c>
      <c r="M10" s="155">
        <f t="shared" si="4"/>
        <v>204.50112933812858</v>
      </c>
    </row>
    <row r="11" spans="1:18">
      <c r="B11" s="162" t="s">
        <v>379</v>
      </c>
      <c r="C11" s="161">
        <v>181.23412068371672</v>
      </c>
      <c r="D11" s="160">
        <v>7100</v>
      </c>
      <c r="E11" s="160">
        <v>7100</v>
      </c>
      <c r="F11" s="160">
        <v>7100</v>
      </c>
      <c r="G11" s="160">
        <v>7100</v>
      </c>
      <c r="H11" s="159">
        <v>7100</v>
      </c>
      <c r="I11" s="160">
        <f t="shared" si="0"/>
        <v>1286.7622568543889</v>
      </c>
      <c r="J11" s="160">
        <f t="shared" si="1"/>
        <v>1286.7622568543889</v>
      </c>
      <c r="K11" s="160">
        <f t="shared" si="2"/>
        <v>1286.7622568543889</v>
      </c>
      <c r="L11" s="160">
        <f t="shared" si="3"/>
        <v>1286.7622568543889</v>
      </c>
      <c r="M11" s="159">
        <f t="shared" si="4"/>
        <v>1286.7622568543889</v>
      </c>
    </row>
    <row r="12" spans="1:18">
      <c r="B12" s="158" t="s">
        <v>380</v>
      </c>
      <c r="C12" s="157">
        <v>256.66410512184984</v>
      </c>
      <c r="D12" s="156">
        <v>3900</v>
      </c>
      <c r="E12" s="156">
        <v>3900</v>
      </c>
      <c r="F12" s="156">
        <v>3900</v>
      </c>
      <c r="G12" s="156">
        <v>3900</v>
      </c>
      <c r="H12" s="155">
        <v>3900</v>
      </c>
      <c r="I12" s="156">
        <f t="shared" si="0"/>
        <v>1000.9900099752143</v>
      </c>
      <c r="J12" s="156">
        <f t="shared" si="1"/>
        <v>1000.9900099752143</v>
      </c>
      <c r="K12" s="156">
        <f t="shared" si="2"/>
        <v>1000.9900099752143</v>
      </c>
      <c r="L12" s="156">
        <f t="shared" si="3"/>
        <v>1000.9900099752143</v>
      </c>
      <c r="M12" s="155">
        <f t="shared" si="4"/>
        <v>1000.9900099752143</v>
      </c>
    </row>
    <row r="13" spans="1:18">
      <c r="B13" s="162" t="s">
        <v>381</v>
      </c>
      <c r="C13" s="161">
        <v>117.76490754465017</v>
      </c>
      <c r="D13" s="160">
        <v>10200</v>
      </c>
      <c r="E13" s="160">
        <v>10200</v>
      </c>
      <c r="F13" s="160">
        <v>10200</v>
      </c>
      <c r="G13" s="160">
        <v>10200</v>
      </c>
      <c r="H13" s="159">
        <v>10200</v>
      </c>
      <c r="I13" s="160">
        <f t="shared" si="0"/>
        <v>1201.2020569554318</v>
      </c>
      <c r="J13" s="160">
        <f t="shared" si="1"/>
        <v>1201.2020569554318</v>
      </c>
      <c r="K13" s="160">
        <f t="shared" si="2"/>
        <v>1201.2020569554318</v>
      </c>
      <c r="L13" s="160">
        <f t="shared" si="3"/>
        <v>1201.2020569554318</v>
      </c>
      <c r="M13" s="159">
        <f t="shared" si="4"/>
        <v>1201.2020569554318</v>
      </c>
    </row>
    <row r="14" spans="1:18">
      <c r="B14" s="158" t="s">
        <v>382</v>
      </c>
      <c r="C14" s="157">
        <v>343.75453221448589</v>
      </c>
      <c r="D14" s="156">
        <v>2700</v>
      </c>
      <c r="E14" s="156">
        <v>2700</v>
      </c>
      <c r="F14" s="156">
        <v>2700</v>
      </c>
      <c r="G14" s="156">
        <v>2700</v>
      </c>
      <c r="H14" s="155">
        <v>2700</v>
      </c>
      <c r="I14" s="156">
        <f t="shared" si="0"/>
        <v>928.13723697911189</v>
      </c>
      <c r="J14" s="156">
        <f t="shared" si="1"/>
        <v>928.13723697911189</v>
      </c>
      <c r="K14" s="156">
        <f t="shared" si="2"/>
        <v>928.13723697911189</v>
      </c>
      <c r="L14" s="156">
        <f t="shared" si="3"/>
        <v>928.13723697911189</v>
      </c>
      <c r="M14" s="155">
        <f t="shared" si="4"/>
        <v>928.13723697911189</v>
      </c>
    </row>
    <row r="15" spans="1:18">
      <c r="B15" s="162" t="s">
        <v>383</v>
      </c>
      <c r="C15" s="161">
        <v>181.08811617000163</v>
      </c>
      <c r="D15" s="160">
        <v>900</v>
      </c>
      <c r="E15" s="160">
        <v>900</v>
      </c>
      <c r="F15" s="160">
        <v>900</v>
      </c>
      <c r="G15" s="160">
        <v>900</v>
      </c>
      <c r="H15" s="159">
        <v>900</v>
      </c>
      <c r="I15" s="160">
        <f t="shared" si="0"/>
        <v>162.97930455300144</v>
      </c>
      <c r="J15" s="160">
        <f t="shared" si="1"/>
        <v>162.97930455300144</v>
      </c>
      <c r="K15" s="160">
        <f t="shared" si="2"/>
        <v>162.97930455300144</v>
      </c>
      <c r="L15" s="160">
        <f t="shared" si="3"/>
        <v>162.97930455300144</v>
      </c>
      <c r="M15" s="159">
        <f t="shared" si="4"/>
        <v>162.97930455300144</v>
      </c>
    </row>
    <row r="16" spans="1:18">
      <c r="B16" s="158" t="s">
        <v>384</v>
      </c>
      <c r="C16" s="157">
        <v>237.60730040341772</v>
      </c>
      <c r="D16" s="156">
        <v>2000</v>
      </c>
      <c r="E16" s="156">
        <v>2000</v>
      </c>
      <c r="F16" s="156">
        <v>2000</v>
      </c>
      <c r="G16" s="156">
        <v>2000</v>
      </c>
      <c r="H16" s="155">
        <v>2000</v>
      </c>
      <c r="I16" s="156">
        <f t="shared" si="0"/>
        <v>475.21460080683545</v>
      </c>
      <c r="J16" s="156">
        <f t="shared" si="1"/>
        <v>475.21460080683545</v>
      </c>
      <c r="K16" s="156">
        <f t="shared" si="2"/>
        <v>475.21460080683545</v>
      </c>
      <c r="L16" s="156">
        <f t="shared" si="3"/>
        <v>475.21460080683545</v>
      </c>
      <c r="M16" s="155">
        <f t="shared" si="4"/>
        <v>475.21460080683545</v>
      </c>
    </row>
    <row r="17" spans="2:13">
      <c r="B17" s="162" t="s">
        <v>385</v>
      </c>
      <c r="C17" s="161">
        <v>185.25407831678092</v>
      </c>
      <c r="D17" s="160">
        <v>7000</v>
      </c>
      <c r="E17" s="160">
        <v>7000</v>
      </c>
      <c r="F17" s="160">
        <v>7000</v>
      </c>
      <c r="G17" s="160">
        <v>7000</v>
      </c>
      <c r="H17" s="159">
        <v>7000</v>
      </c>
      <c r="I17" s="160">
        <f t="shared" si="0"/>
        <v>1296.7785482174663</v>
      </c>
      <c r="J17" s="160">
        <f t="shared" si="1"/>
        <v>1296.7785482174663</v>
      </c>
      <c r="K17" s="160">
        <f t="shared" si="2"/>
        <v>1296.7785482174663</v>
      </c>
      <c r="L17" s="160">
        <f t="shared" si="3"/>
        <v>1296.7785482174663</v>
      </c>
      <c r="M17" s="159">
        <f t="shared" si="4"/>
        <v>1296.7785482174663</v>
      </c>
    </row>
    <row r="18" spans="2:13">
      <c r="B18" s="158" t="s">
        <v>386</v>
      </c>
      <c r="C18" s="157">
        <v>259.08542895346318</v>
      </c>
      <c r="D18" s="156">
        <v>5700</v>
      </c>
      <c r="E18" s="156">
        <v>5700</v>
      </c>
      <c r="F18" s="156">
        <v>5700</v>
      </c>
      <c r="G18" s="156">
        <v>5700</v>
      </c>
      <c r="H18" s="155">
        <v>5700</v>
      </c>
      <c r="I18" s="156">
        <f t="shared" si="0"/>
        <v>1476.78694503474</v>
      </c>
      <c r="J18" s="156">
        <f t="shared" si="1"/>
        <v>1476.78694503474</v>
      </c>
      <c r="K18" s="156">
        <f t="shared" si="2"/>
        <v>1476.78694503474</v>
      </c>
      <c r="L18" s="156">
        <f t="shared" si="3"/>
        <v>1476.78694503474</v>
      </c>
      <c r="M18" s="155">
        <f t="shared" si="4"/>
        <v>1476.78694503474</v>
      </c>
    </row>
    <row r="19" spans="2:13">
      <c r="B19" s="162" t="s">
        <v>387</v>
      </c>
      <c r="C19" s="161">
        <v>283.22420727932138</v>
      </c>
      <c r="D19" s="160">
        <v>100</v>
      </c>
      <c r="E19" s="160">
        <v>100</v>
      </c>
      <c r="F19" s="160">
        <v>100</v>
      </c>
      <c r="G19" s="160">
        <v>100</v>
      </c>
      <c r="H19" s="159">
        <v>100</v>
      </c>
      <c r="I19" s="160">
        <f t="shared" si="0"/>
        <v>28.322420727932137</v>
      </c>
      <c r="J19" s="160">
        <f t="shared" si="1"/>
        <v>28.322420727932137</v>
      </c>
      <c r="K19" s="160">
        <f t="shared" si="2"/>
        <v>28.322420727932137</v>
      </c>
      <c r="L19" s="160">
        <f t="shared" si="3"/>
        <v>28.322420727932137</v>
      </c>
      <c r="M19" s="159">
        <f t="shared" si="4"/>
        <v>28.322420727932137</v>
      </c>
    </row>
    <row r="20" spans="2:13">
      <c r="B20" s="158" t="s">
        <v>388</v>
      </c>
      <c r="C20" s="157">
        <v>364.84124786679479</v>
      </c>
      <c r="D20" s="156">
        <v>1100</v>
      </c>
      <c r="E20" s="156">
        <v>1100</v>
      </c>
      <c r="F20" s="156">
        <v>1100</v>
      </c>
      <c r="G20" s="156">
        <v>1100</v>
      </c>
      <c r="H20" s="155">
        <v>1100</v>
      </c>
      <c r="I20" s="156">
        <f t="shared" si="0"/>
        <v>401.32537265347429</v>
      </c>
      <c r="J20" s="156">
        <f t="shared" si="1"/>
        <v>401.32537265347429</v>
      </c>
      <c r="K20" s="156">
        <f t="shared" si="2"/>
        <v>401.32537265347429</v>
      </c>
      <c r="L20" s="156">
        <f t="shared" si="3"/>
        <v>401.32537265347429</v>
      </c>
      <c r="M20" s="155">
        <f t="shared" si="4"/>
        <v>401.32537265347429</v>
      </c>
    </row>
    <row r="21" spans="2:13">
      <c r="B21" s="162" t="s">
        <v>389</v>
      </c>
      <c r="C21" s="161">
        <v>271.72003586780272</v>
      </c>
      <c r="D21" s="160">
        <v>1800</v>
      </c>
      <c r="E21" s="160">
        <v>1800</v>
      </c>
      <c r="F21" s="160">
        <v>1800</v>
      </c>
      <c r="G21" s="160">
        <v>1800</v>
      </c>
      <c r="H21" s="159">
        <v>1800</v>
      </c>
      <c r="I21" s="160">
        <f t="shared" si="0"/>
        <v>489.09606456204494</v>
      </c>
      <c r="J21" s="160">
        <f t="shared" si="1"/>
        <v>489.09606456204494</v>
      </c>
      <c r="K21" s="160">
        <f t="shared" si="2"/>
        <v>489.09606456204494</v>
      </c>
      <c r="L21" s="160">
        <f t="shared" si="3"/>
        <v>489.09606456204494</v>
      </c>
      <c r="M21" s="159">
        <f t="shared" si="4"/>
        <v>489.09606456204494</v>
      </c>
    </row>
    <row r="22" spans="2:13">
      <c r="B22" s="158" t="s">
        <v>390</v>
      </c>
      <c r="C22" s="157">
        <v>183.25250699512955</v>
      </c>
      <c r="D22" s="156">
        <v>8700</v>
      </c>
      <c r="E22" s="156">
        <v>8700</v>
      </c>
      <c r="F22" s="156">
        <v>8700</v>
      </c>
      <c r="G22" s="156">
        <v>8700</v>
      </c>
      <c r="H22" s="155">
        <v>8700</v>
      </c>
      <c r="I22" s="156">
        <f t="shared" si="0"/>
        <v>1594.2968108576272</v>
      </c>
      <c r="J22" s="156">
        <f t="shared" si="1"/>
        <v>1594.2968108576272</v>
      </c>
      <c r="K22" s="156">
        <f t="shared" si="2"/>
        <v>1594.2968108576272</v>
      </c>
      <c r="L22" s="156">
        <f t="shared" si="3"/>
        <v>1594.2968108576272</v>
      </c>
      <c r="M22" s="155">
        <f t="shared" si="4"/>
        <v>1594.2968108576272</v>
      </c>
    </row>
    <row r="23" spans="2:13">
      <c r="B23" s="162" t="s">
        <v>391</v>
      </c>
      <c r="C23" s="161">
        <v>264.76028626854139</v>
      </c>
      <c r="D23" s="160">
        <v>2100</v>
      </c>
      <c r="E23" s="160">
        <v>2100</v>
      </c>
      <c r="F23" s="160">
        <v>2100</v>
      </c>
      <c r="G23" s="160">
        <v>2100</v>
      </c>
      <c r="H23" s="159">
        <v>2100</v>
      </c>
      <c r="I23" s="160">
        <f t="shared" si="0"/>
        <v>555.99660116393693</v>
      </c>
      <c r="J23" s="160">
        <f t="shared" si="1"/>
        <v>555.99660116393693</v>
      </c>
      <c r="K23" s="160">
        <f t="shared" si="2"/>
        <v>555.99660116393693</v>
      </c>
      <c r="L23" s="160">
        <f t="shared" si="3"/>
        <v>555.99660116393693</v>
      </c>
      <c r="M23" s="159">
        <f t="shared" si="4"/>
        <v>555.99660116393693</v>
      </c>
    </row>
    <row r="24" spans="2:13">
      <c r="B24" s="158" t="s">
        <v>392</v>
      </c>
      <c r="C24" s="157">
        <v>233.71180517894257</v>
      </c>
      <c r="D24" s="156">
        <v>6100</v>
      </c>
      <c r="E24" s="156">
        <v>6100</v>
      </c>
      <c r="F24" s="156">
        <v>6100</v>
      </c>
      <c r="G24" s="156">
        <v>6100</v>
      </c>
      <c r="H24" s="155">
        <v>6100</v>
      </c>
      <c r="I24" s="156">
        <f t="shared" si="0"/>
        <v>1425.6420115915498</v>
      </c>
      <c r="J24" s="156">
        <f t="shared" si="1"/>
        <v>1425.6420115915498</v>
      </c>
      <c r="K24" s="156">
        <f t="shared" si="2"/>
        <v>1425.6420115915498</v>
      </c>
      <c r="L24" s="156">
        <f t="shared" si="3"/>
        <v>1425.6420115915498</v>
      </c>
      <c r="M24" s="155">
        <f t="shared" si="4"/>
        <v>1425.6420115915498</v>
      </c>
    </row>
    <row r="25" spans="2:13">
      <c r="B25" s="162" t="s">
        <v>393</v>
      </c>
      <c r="C25" s="161">
        <v>223.05313846256456</v>
      </c>
      <c r="D25" s="160">
        <v>4000</v>
      </c>
      <c r="E25" s="160">
        <v>4000</v>
      </c>
      <c r="F25" s="160">
        <v>4000</v>
      </c>
      <c r="G25" s="160">
        <v>4000</v>
      </c>
      <c r="H25" s="159">
        <v>4000</v>
      </c>
      <c r="I25" s="160">
        <f t="shared" si="0"/>
        <v>892.21255385025825</v>
      </c>
      <c r="J25" s="160">
        <f t="shared" si="1"/>
        <v>892.21255385025825</v>
      </c>
      <c r="K25" s="160">
        <f t="shared" si="2"/>
        <v>892.21255385025825</v>
      </c>
      <c r="L25" s="160">
        <f t="shared" si="3"/>
        <v>892.21255385025825</v>
      </c>
      <c r="M25" s="159">
        <f t="shared" si="4"/>
        <v>892.21255385025825</v>
      </c>
    </row>
    <row r="26" spans="2:13">
      <c r="B26" s="158" t="s">
        <v>394</v>
      </c>
      <c r="C26" s="157">
        <v>269.47055992260078</v>
      </c>
      <c r="D26" s="156">
        <v>900</v>
      </c>
      <c r="E26" s="156">
        <v>900</v>
      </c>
      <c r="F26" s="156">
        <v>900</v>
      </c>
      <c r="G26" s="156">
        <v>900</v>
      </c>
      <c r="H26" s="155">
        <v>900</v>
      </c>
      <c r="I26" s="156">
        <f t="shared" si="0"/>
        <v>242.52350393034069</v>
      </c>
      <c r="J26" s="156">
        <f t="shared" si="1"/>
        <v>242.52350393034069</v>
      </c>
      <c r="K26" s="156">
        <f t="shared" si="2"/>
        <v>242.52350393034069</v>
      </c>
      <c r="L26" s="156">
        <f t="shared" si="3"/>
        <v>242.52350393034069</v>
      </c>
      <c r="M26" s="155">
        <f t="shared" si="4"/>
        <v>242.52350393034069</v>
      </c>
    </row>
    <row r="27" spans="2:13">
      <c r="B27" s="162" t="s">
        <v>395</v>
      </c>
      <c r="C27" s="161">
        <v>204.73640075472656</v>
      </c>
      <c r="D27" s="160">
        <v>8100</v>
      </c>
      <c r="E27" s="160">
        <v>8100</v>
      </c>
      <c r="F27" s="160">
        <v>8100</v>
      </c>
      <c r="G27" s="160">
        <v>8100</v>
      </c>
      <c r="H27" s="159">
        <v>8100</v>
      </c>
      <c r="I27" s="160">
        <f t="shared" si="0"/>
        <v>1658.364846113285</v>
      </c>
      <c r="J27" s="160">
        <f t="shared" si="1"/>
        <v>1658.364846113285</v>
      </c>
      <c r="K27" s="160">
        <f t="shared" si="2"/>
        <v>1658.364846113285</v>
      </c>
      <c r="L27" s="160">
        <f t="shared" si="3"/>
        <v>1658.364846113285</v>
      </c>
      <c r="M27" s="159">
        <f t="shared" si="4"/>
        <v>1658.364846113285</v>
      </c>
    </row>
    <row r="28" spans="2:13">
      <c r="B28" s="158" t="s">
        <v>396</v>
      </c>
      <c r="C28" s="157">
        <v>317.33721458568328</v>
      </c>
      <c r="D28" s="156">
        <v>12000</v>
      </c>
      <c r="E28" s="156">
        <v>4000</v>
      </c>
      <c r="F28" s="156">
        <v>2000</v>
      </c>
      <c r="G28" s="156">
        <v>0</v>
      </c>
      <c r="H28" s="155">
        <v>1500</v>
      </c>
      <c r="I28" s="156">
        <f t="shared" si="0"/>
        <v>3808.0465750281992</v>
      </c>
      <c r="J28" s="156">
        <f t="shared" si="1"/>
        <v>1269.3488583427331</v>
      </c>
      <c r="K28" s="156">
        <f t="shared" si="2"/>
        <v>634.67442917136657</v>
      </c>
      <c r="L28" s="156">
        <f t="shared" si="3"/>
        <v>0</v>
      </c>
      <c r="M28" s="155">
        <f t="shared" si="4"/>
        <v>476.0058218785249</v>
      </c>
    </row>
    <row r="29" spans="2:13">
      <c r="B29" s="162" t="s">
        <v>397</v>
      </c>
      <c r="C29" s="161">
        <v>299.26597772048859</v>
      </c>
      <c r="D29" s="160">
        <v>500</v>
      </c>
      <c r="E29" s="160">
        <v>500</v>
      </c>
      <c r="F29" s="160">
        <v>500</v>
      </c>
      <c r="G29" s="160">
        <v>500</v>
      </c>
      <c r="H29" s="159">
        <v>500</v>
      </c>
      <c r="I29" s="160">
        <f t="shared" si="0"/>
        <v>149.6329888602443</v>
      </c>
      <c r="J29" s="160">
        <f t="shared" si="1"/>
        <v>149.6329888602443</v>
      </c>
      <c r="K29" s="160">
        <f t="shared" si="2"/>
        <v>149.6329888602443</v>
      </c>
      <c r="L29" s="160">
        <f t="shared" si="3"/>
        <v>149.6329888602443</v>
      </c>
      <c r="M29" s="159">
        <f t="shared" si="4"/>
        <v>149.6329888602443</v>
      </c>
    </row>
    <row r="30" spans="2:13">
      <c r="B30" s="158" t="s">
        <v>398</v>
      </c>
      <c r="C30" s="157">
        <v>269.00430317190097</v>
      </c>
      <c r="D30" s="156">
        <v>3200</v>
      </c>
      <c r="E30" s="156">
        <v>3200</v>
      </c>
      <c r="F30" s="156">
        <v>3200</v>
      </c>
      <c r="G30" s="156">
        <v>3200</v>
      </c>
      <c r="H30" s="155">
        <v>3200</v>
      </c>
      <c r="I30" s="156">
        <f t="shared" si="0"/>
        <v>860.81377015008309</v>
      </c>
      <c r="J30" s="156">
        <f t="shared" si="1"/>
        <v>860.81377015008309</v>
      </c>
      <c r="K30" s="156">
        <f t="shared" si="2"/>
        <v>860.81377015008309</v>
      </c>
      <c r="L30" s="156">
        <f t="shared" si="3"/>
        <v>860.81377015008309</v>
      </c>
      <c r="M30" s="155">
        <f t="shared" si="4"/>
        <v>860.81377015008309</v>
      </c>
    </row>
    <row r="31" spans="2:13">
      <c r="B31" s="162" t="s">
        <v>399</v>
      </c>
      <c r="C31" s="161">
        <v>502.27546800734757</v>
      </c>
      <c r="D31" s="160">
        <v>1000</v>
      </c>
      <c r="E31" s="160">
        <v>1000</v>
      </c>
      <c r="F31" s="160">
        <v>1000</v>
      </c>
      <c r="G31" s="160">
        <v>1000</v>
      </c>
      <c r="H31" s="159">
        <v>1000</v>
      </c>
      <c r="I31" s="160">
        <f t="shared" si="0"/>
        <v>502.27546800734757</v>
      </c>
      <c r="J31" s="160">
        <f t="shared" si="1"/>
        <v>502.27546800734757</v>
      </c>
      <c r="K31" s="160">
        <f t="shared" si="2"/>
        <v>502.27546800734757</v>
      </c>
      <c r="L31" s="160">
        <f t="shared" si="3"/>
        <v>502.27546800734757</v>
      </c>
      <c r="M31" s="159">
        <f t="shared" si="4"/>
        <v>502.27546800734757</v>
      </c>
    </row>
    <row r="32" spans="2:13">
      <c r="B32" s="158" t="s">
        <v>400</v>
      </c>
      <c r="C32" s="157">
        <v>809.22108827254374</v>
      </c>
      <c r="D32" s="156">
        <v>70</v>
      </c>
      <c r="E32" s="156">
        <v>70</v>
      </c>
      <c r="F32" s="156">
        <v>70</v>
      </c>
      <c r="G32" s="156">
        <v>70</v>
      </c>
      <c r="H32" s="155">
        <v>70</v>
      </c>
      <c r="I32" s="156">
        <f t="shared" si="0"/>
        <v>56.645476179078059</v>
      </c>
      <c r="J32" s="156">
        <f t="shared" si="1"/>
        <v>56.645476179078059</v>
      </c>
      <c r="K32" s="156">
        <f t="shared" si="2"/>
        <v>56.645476179078059</v>
      </c>
      <c r="L32" s="156">
        <f t="shared" si="3"/>
        <v>56.645476179078059</v>
      </c>
      <c r="M32" s="155">
        <f t="shared" si="4"/>
        <v>56.645476179078059</v>
      </c>
    </row>
    <row r="33" spans="2:13">
      <c r="B33" s="162" t="s">
        <v>401</v>
      </c>
      <c r="C33" s="161">
        <v>484.62179975729526</v>
      </c>
      <c r="D33" s="160">
        <v>1400</v>
      </c>
      <c r="E33" s="160">
        <v>1400</v>
      </c>
      <c r="F33" s="160">
        <v>1400</v>
      </c>
      <c r="G33" s="160">
        <v>1400</v>
      </c>
      <c r="H33" s="159">
        <v>1400</v>
      </c>
      <c r="I33" s="160">
        <f t="shared" si="0"/>
        <v>678.47051966021343</v>
      </c>
      <c r="J33" s="160">
        <f t="shared" si="1"/>
        <v>678.47051966021343</v>
      </c>
      <c r="K33" s="160">
        <f t="shared" si="2"/>
        <v>678.47051966021343</v>
      </c>
      <c r="L33" s="160">
        <f t="shared" si="3"/>
        <v>678.47051966021343</v>
      </c>
      <c r="M33" s="159">
        <f t="shared" si="4"/>
        <v>678.47051966021343</v>
      </c>
    </row>
    <row r="34" spans="2:13">
      <c r="B34" s="158" t="s">
        <v>402</v>
      </c>
      <c r="C34" s="157">
        <v>803.49320395010182</v>
      </c>
      <c r="D34" s="156">
        <v>1900</v>
      </c>
      <c r="E34" s="156">
        <v>1900</v>
      </c>
      <c r="F34" s="156">
        <v>1900</v>
      </c>
      <c r="G34" s="156">
        <v>1900</v>
      </c>
      <c r="H34" s="155">
        <v>1900</v>
      </c>
      <c r="I34" s="156">
        <f t="shared" si="0"/>
        <v>1526.6370875051934</v>
      </c>
      <c r="J34" s="156">
        <f t="shared" si="1"/>
        <v>1526.6370875051934</v>
      </c>
      <c r="K34" s="156">
        <f t="shared" si="2"/>
        <v>1526.6370875051934</v>
      </c>
      <c r="L34" s="156">
        <f t="shared" si="3"/>
        <v>1526.6370875051934</v>
      </c>
      <c r="M34" s="155">
        <f t="shared" si="4"/>
        <v>1526.6370875051934</v>
      </c>
    </row>
    <row r="35" spans="2:13">
      <c r="B35" s="162" t="s">
        <v>403</v>
      </c>
      <c r="C35" s="161">
        <v>639.10727952355546</v>
      </c>
      <c r="D35" s="160">
        <v>400</v>
      </c>
      <c r="E35" s="160">
        <v>400</v>
      </c>
      <c r="F35" s="160">
        <v>400</v>
      </c>
      <c r="G35" s="160">
        <v>400</v>
      </c>
      <c r="H35" s="159">
        <v>400</v>
      </c>
      <c r="I35" s="160">
        <f t="shared" si="0"/>
        <v>255.6429118094222</v>
      </c>
      <c r="J35" s="160">
        <f t="shared" si="1"/>
        <v>255.6429118094222</v>
      </c>
      <c r="K35" s="160">
        <f t="shared" si="2"/>
        <v>255.6429118094222</v>
      </c>
      <c r="L35" s="160">
        <f t="shared" si="3"/>
        <v>255.6429118094222</v>
      </c>
      <c r="M35" s="159">
        <f t="shared" si="4"/>
        <v>255.6429118094222</v>
      </c>
    </row>
    <row r="36" spans="2:13">
      <c r="B36" s="158" t="s">
        <v>404</v>
      </c>
      <c r="C36" s="157">
        <v>216.95451197198</v>
      </c>
      <c r="D36" s="156">
        <v>1000</v>
      </c>
      <c r="E36" s="156">
        <v>1000</v>
      </c>
      <c r="F36" s="156">
        <v>1000</v>
      </c>
      <c r="G36" s="156">
        <v>1000</v>
      </c>
      <c r="H36" s="155">
        <v>1000</v>
      </c>
      <c r="I36" s="156">
        <f t="shared" si="0"/>
        <v>216.95451197198</v>
      </c>
      <c r="J36" s="156">
        <f t="shared" si="1"/>
        <v>216.95451197198</v>
      </c>
      <c r="K36" s="156">
        <f t="shared" si="2"/>
        <v>216.95451197198</v>
      </c>
      <c r="L36" s="156">
        <f t="shared" si="3"/>
        <v>216.95451197198</v>
      </c>
      <c r="M36" s="155">
        <f t="shared" si="4"/>
        <v>216.95451197198</v>
      </c>
    </row>
    <row r="37" spans="2:13">
      <c r="B37" s="162" t="s">
        <v>405</v>
      </c>
      <c r="C37" s="161">
        <v>510.73784539330939</v>
      </c>
      <c r="D37" s="160">
        <v>700</v>
      </c>
      <c r="E37" s="160">
        <v>700</v>
      </c>
      <c r="F37" s="160">
        <v>700</v>
      </c>
      <c r="G37" s="160">
        <v>700</v>
      </c>
      <c r="H37" s="159">
        <v>700</v>
      </c>
      <c r="I37" s="160">
        <f t="shared" si="0"/>
        <v>357.51649177531658</v>
      </c>
      <c r="J37" s="160">
        <f t="shared" si="1"/>
        <v>357.51649177531658</v>
      </c>
      <c r="K37" s="160">
        <f t="shared" si="2"/>
        <v>357.51649177531658</v>
      </c>
      <c r="L37" s="160">
        <f t="shared" si="3"/>
        <v>357.51649177531658</v>
      </c>
      <c r="M37" s="159">
        <f t="shared" si="4"/>
        <v>357.51649177531658</v>
      </c>
    </row>
    <row r="38" spans="2:13">
      <c r="B38" s="158" t="s">
        <v>406</v>
      </c>
      <c r="C38" s="157">
        <v>385.51426420432233</v>
      </c>
      <c r="D38" s="156">
        <v>700</v>
      </c>
      <c r="E38" s="156">
        <v>700</v>
      </c>
      <c r="F38" s="156">
        <v>700</v>
      </c>
      <c r="G38" s="156">
        <v>700</v>
      </c>
      <c r="H38" s="155">
        <v>700</v>
      </c>
      <c r="I38" s="156">
        <f t="shared" si="0"/>
        <v>269.85998494302561</v>
      </c>
      <c r="J38" s="156">
        <f t="shared" si="1"/>
        <v>269.85998494302561</v>
      </c>
      <c r="K38" s="156">
        <f t="shared" si="2"/>
        <v>269.85998494302561</v>
      </c>
      <c r="L38" s="156">
        <f t="shared" si="3"/>
        <v>269.85998494302561</v>
      </c>
      <c r="M38" s="155">
        <f t="shared" si="4"/>
        <v>269.85998494302561</v>
      </c>
    </row>
    <row r="39" spans="2:13">
      <c r="B39" s="162" t="s">
        <v>407</v>
      </c>
      <c r="C39" s="161">
        <v>573.26998516405865</v>
      </c>
      <c r="D39" s="160">
        <v>1500</v>
      </c>
      <c r="E39" s="160">
        <v>1500</v>
      </c>
      <c r="F39" s="160">
        <v>1500</v>
      </c>
      <c r="G39" s="160">
        <v>1500</v>
      </c>
      <c r="H39" s="159">
        <v>1500</v>
      </c>
      <c r="I39" s="160">
        <f t="shared" si="0"/>
        <v>859.90497774608798</v>
      </c>
      <c r="J39" s="160">
        <f t="shared" si="1"/>
        <v>859.90497774608798</v>
      </c>
      <c r="K39" s="160">
        <f t="shared" si="2"/>
        <v>859.90497774608798</v>
      </c>
      <c r="L39" s="160">
        <f t="shared" si="3"/>
        <v>859.90497774608798</v>
      </c>
      <c r="M39" s="159">
        <f t="shared" si="4"/>
        <v>859.90497774608798</v>
      </c>
    </row>
    <row r="40" spans="2:13">
      <c r="B40" s="158" t="s">
        <v>408</v>
      </c>
      <c r="C40" s="157">
        <v>785.15101699290949</v>
      </c>
      <c r="D40" s="156">
        <v>2000</v>
      </c>
      <c r="E40" s="156">
        <v>2000</v>
      </c>
      <c r="F40" s="156">
        <v>2000</v>
      </c>
      <c r="G40" s="156">
        <v>2000</v>
      </c>
      <c r="H40" s="155">
        <v>2000</v>
      </c>
      <c r="I40" s="156">
        <f t="shared" si="0"/>
        <v>1570.302033985819</v>
      </c>
      <c r="J40" s="156">
        <f t="shared" si="1"/>
        <v>1570.302033985819</v>
      </c>
      <c r="K40" s="156">
        <f t="shared" si="2"/>
        <v>1570.302033985819</v>
      </c>
      <c r="L40" s="156">
        <f t="shared" si="3"/>
        <v>1570.302033985819</v>
      </c>
      <c r="M40" s="155">
        <f t="shared" si="4"/>
        <v>1570.302033985819</v>
      </c>
    </row>
    <row r="41" spans="2:13">
      <c r="B41" s="162" t="s">
        <v>409</v>
      </c>
      <c r="C41" s="161">
        <v>784.30669957357873</v>
      </c>
      <c r="D41" s="160">
        <v>2000</v>
      </c>
      <c r="E41" s="160">
        <v>2000</v>
      </c>
      <c r="F41" s="160">
        <v>2000</v>
      </c>
      <c r="G41" s="160">
        <v>2000</v>
      </c>
      <c r="H41" s="159">
        <v>2000</v>
      </c>
      <c r="I41" s="160">
        <f t="shared" si="0"/>
        <v>1568.6133991471575</v>
      </c>
      <c r="J41" s="160">
        <f t="shared" si="1"/>
        <v>1568.6133991471575</v>
      </c>
      <c r="K41" s="160">
        <f t="shared" si="2"/>
        <v>1568.6133991471575</v>
      </c>
      <c r="L41" s="160">
        <f t="shared" si="3"/>
        <v>1568.6133991471575</v>
      </c>
      <c r="M41" s="159">
        <f t="shared" si="4"/>
        <v>1568.6133991471575</v>
      </c>
    </row>
    <row r="42" spans="2:13">
      <c r="B42" s="158" t="s">
        <v>410</v>
      </c>
      <c r="C42" s="157">
        <v>590.10282498052834</v>
      </c>
      <c r="D42" s="156">
        <v>5000</v>
      </c>
      <c r="E42" s="156">
        <v>1500</v>
      </c>
      <c r="F42" s="156">
        <v>0</v>
      </c>
      <c r="G42" s="156">
        <v>0</v>
      </c>
      <c r="H42" s="155">
        <v>0</v>
      </c>
      <c r="I42" s="156">
        <f t="shared" si="0"/>
        <v>2950.5141249026419</v>
      </c>
      <c r="J42" s="156">
        <f t="shared" si="1"/>
        <v>885.15423747079251</v>
      </c>
      <c r="K42" s="156">
        <f t="shared" si="2"/>
        <v>0</v>
      </c>
      <c r="L42" s="156">
        <f t="shared" si="3"/>
        <v>0</v>
      </c>
      <c r="M42" s="155">
        <f t="shared" si="4"/>
        <v>0</v>
      </c>
    </row>
    <row r="43" spans="2:13">
      <c r="B43" s="162" t="s">
        <v>411</v>
      </c>
      <c r="C43" s="161">
        <v>654.47418681335319</v>
      </c>
      <c r="D43" s="160">
        <v>6000</v>
      </c>
      <c r="E43" s="160">
        <v>2000</v>
      </c>
      <c r="F43" s="160">
        <v>0</v>
      </c>
      <c r="G43" s="160">
        <v>0</v>
      </c>
      <c r="H43" s="159">
        <v>0</v>
      </c>
      <c r="I43" s="160">
        <f t="shared" si="0"/>
        <v>3926.8451208801189</v>
      </c>
      <c r="J43" s="160">
        <f t="shared" si="1"/>
        <v>1308.9483736267064</v>
      </c>
      <c r="K43" s="160">
        <f t="shared" si="2"/>
        <v>0</v>
      </c>
      <c r="L43" s="160">
        <f t="shared" si="3"/>
        <v>0</v>
      </c>
      <c r="M43" s="159">
        <f t="shared" si="4"/>
        <v>0</v>
      </c>
    </row>
    <row r="44" spans="2:13">
      <c r="B44" s="158" t="s">
        <v>412</v>
      </c>
      <c r="C44" s="157">
        <v>929.35521282338539</v>
      </c>
      <c r="D44" s="156">
        <v>12000</v>
      </c>
      <c r="E44" s="156">
        <v>4000</v>
      </c>
      <c r="F44" s="156">
        <v>2000</v>
      </c>
      <c r="G44" s="156">
        <v>0</v>
      </c>
      <c r="H44" s="155">
        <v>1500</v>
      </c>
      <c r="I44" s="156">
        <f t="shared" si="0"/>
        <v>11152.262553880624</v>
      </c>
      <c r="J44" s="156">
        <f t="shared" si="1"/>
        <v>3717.4208512935415</v>
      </c>
      <c r="K44" s="156">
        <f t="shared" si="2"/>
        <v>1858.7104256467708</v>
      </c>
      <c r="L44" s="156">
        <f t="shared" si="3"/>
        <v>0</v>
      </c>
      <c r="M44" s="155">
        <f t="shared" si="4"/>
        <v>1394.032819235078</v>
      </c>
    </row>
    <row r="45" spans="2:13">
      <c r="B45" s="162" t="s">
        <v>413</v>
      </c>
      <c r="C45" s="161">
        <v>709.67776085347361</v>
      </c>
      <c r="D45" s="160">
        <v>11000</v>
      </c>
      <c r="E45" s="160">
        <v>4000</v>
      </c>
      <c r="F45" s="160">
        <v>1500</v>
      </c>
      <c r="G45" s="160">
        <v>0</v>
      </c>
      <c r="H45" s="159">
        <v>1000</v>
      </c>
      <c r="I45" s="160">
        <f t="shared" si="0"/>
        <v>7806.4553693882099</v>
      </c>
      <c r="J45" s="160">
        <f t="shared" si="1"/>
        <v>2838.7110434138945</v>
      </c>
      <c r="K45" s="160">
        <f t="shared" si="2"/>
        <v>1064.5166412802103</v>
      </c>
      <c r="L45" s="160">
        <f t="shared" si="3"/>
        <v>0</v>
      </c>
      <c r="M45" s="159">
        <f t="shared" si="4"/>
        <v>709.67776085347361</v>
      </c>
    </row>
    <row r="46" spans="2:13">
      <c r="B46" s="158" t="s">
        <v>414</v>
      </c>
      <c r="C46" s="157">
        <v>458.44971629176524</v>
      </c>
      <c r="D46" s="156">
        <v>8500</v>
      </c>
      <c r="E46" s="156">
        <v>3000</v>
      </c>
      <c r="F46" s="156">
        <v>1000</v>
      </c>
      <c r="G46" s="156">
        <v>0</v>
      </c>
      <c r="H46" s="155">
        <v>1000</v>
      </c>
      <c r="I46" s="156">
        <f t="shared" si="0"/>
        <v>3896.8225884800045</v>
      </c>
      <c r="J46" s="156">
        <f t="shared" si="1"/>
        <v>1375.3491488752957</v>
      </c>
      <c r="K46" s="156">
        <f t="shared" si="2"/>
        <v>458.44971629176524</v>
      </c>
      <c r="L46" s="156">
        <f t="shared" si="3"/>
        <v>0</v>
      </c>
      <c r="M46" s="155">
        <f t="shared" si="4"/>
        <v>458.44971629176524</v>
      </c>
    </row>
    <row r="47" spans="2:13">
      <c r="B47" s="162" t="s">
        <v>415</v>
      </c>
      <c r="C47" s="161">
        <v>788.05948367429721</v>
      </c>
      <c r="D47" s="160">
        <v>8500</v>
      </c>
      <c r="E47" s="160">
        <v>3000</v>
      </c>
      <c r="F47" s="160">
        <v>2000</v>
      </c>
      <c r="G47" s="160">
        <v>0</v>
      </c>
      <c r="H47" s="159">
        <v>1000</v>
      </c>
      <c r="I47" s="160">
        <f t="shared" si="0"/>
        <v>6698.505611231526</v>
      </c>
      <c r="J47" s="160">
        <f t="shared" si="1"/>
        <v>2364.1784510228917</v>
      </c>
      <c r="K47" s="160">
        <f t="shared" si="2"/>
        <v>1576.1189673485944</v>
      </c>
      <c r="L47" s="160">
        <f t="shared" si="3"/>
        <v>0</v>
      </c>
      <c r="M47" s="159">
        <f t="shared" si="4"/>
        <v>788.05948367429721</v>
      </c>
    </row>
    <row r="48" spans="2:13">
      <c r="B48" s="158" t="s">
        <v>416</v>
      </c>
      <c r="C48" s="157">
        <v>917.77071515983778</v>
      </c>
      <c r="D48" s="156">
        <v>6000</v>
      </c>
      <c r="E48" s="156">
        <v>2000</v>
      </c>
      <c r="F48" s="156">
        <v>0</v>
      </c>
      <c r="G48" s="156">
        <v>0</v>
      </c>
      <c r="H48" s="155">
        <v>0</v>
      </c>
      <c r="I48" s="156">
        <f t="shared" si="0"/>
        <v>5506.6242909590264</v>
      </c>
      <c r="J48" s="156">
        <f t="shared" si="1"/>
        <v>1835.5414303196756</v>
      </c>
      <c r="K48" s="156">
        <f t="shared" si="2"/>
        <v>0</v>
      </c>
      <c r="L48" s="156">
        <f t="shared" si="3"/>
        <v>0</v>
      </c>
      <c r="M48" s="155">
        <f t="shared" si="4"/>
        <v>0</v>
      </c>
    </row>
    <row r="49" spans="2:13">
      <c r="B49" s="162" t="s">
        <v>417</v>
      </c>
      <c r="C49" s="161">
        <v>216.9374584644155</v>
      </c>
      <c r="D49" s="160">
        <v>8000</v>
      </c>
      <c r="E49" s="160">
        <v>8000</v>
      </c>
      <c r="F49" s="160">
        <v>5000</v>
      </c>
      <c r="G49" s="160">
        <v>5000</v>
      </c>
      <c r="H49" s="159">
        <v>885</v>
      </c>
      <c r="I49" s="160">
        <f t="shared" si="0"/>
        <v>1735.499667715324</v>
      </c>
      <c r="J49" s="160">
        <f t="shared" si="1"/>
        <v>1735.499667715324</v>
      </c>
      <c r="K49" s="160">
        <f t="shared" si="2"/>
        <v>1084.6872923220776</v>
      </c>
      <c r="L49" s="160">
        <f t="shared" si="3"/>
        <v>1084.6872923220776</v>
      </c>
      <c r="M49" s="159">
        <f t="shared" si="4"/>
        <v>191.98965074100769</v>
      </c>
    </row>
    <row r="50" spans="2:13">
      <c r="B50" s="158" t="s">
        <v>418</v>
      </c>
      <c r="C50" s="157">
        <v>294.97420328225314</v>
      </c>
      <c r="D50" s="156">
        <v>6023.2054455445541</v>
      </c>
      <c r="E50" s="156">
        <v>5580</v>
      </c>
      <c r="F50" s="156">
        <v>4350</v>
      </c>
      <c r="G50" s="156">
        <v>2550</v>
      </c>
      <c r="H50" s="155">
        <v>442.5</v>
      </c>
      <c r="I50" s="156">
        <f t="shared" si="0"/>
        <v>1776.6902275048333</v>
      </c>
      <c r="J50" s="156">
        <f t="shared" si="1"/>
        <v>1645.9560543149726</v>
      </c>
      <c r="K50" s="156">
        <f t="shared" si="2"/>
        <v>1283.1377842778011</v>
      </c>
      <c r="L50" s="156">
        <f t="shared" si="3"/>
        <v>752.18421836974551</v>
      </c>
      <c r="M50" s="155">
        <f t="shared" si="4"/>
        <v>130.52608495239701</v>
      </c>
    </row>
    <row r="51" spans="2:13">
      <c r="B51" s="162" t="s">
        <v>419</v>
      </c>
      <c r="C51" s="161">
        <v>230.89481007593048</v>
      </c>
      <c r="D51" s="160">
        <v>1003.8675742574259</v>
      </c>
      <c r="E51" s="160">
        <v>930.00000000000011</v>
      </c>
      <c r="F51" s="160">
        <v>725.00000000000011</v>
      </c>
      <c r="G51" s="160">
        <v>425.00000000000006</v>
      </c>
      <c r="H51" s="159">
        <v>73.750000000000014</v>
      </c>
      <c r="I51" s="160">
        <f t="shared" si="0"/>
        <v>231.78781289955339</v>
      </c>
      <c r="J51" s="160">
        <f t="shared" si="1"/>
        <v>214.73217337061539</v>
      </c>
      <c r="K51" s="160">
        <f t="shared" si="2"/>
        <v>167.39873730504962</v>
      </c>
      <c r="L51" s="160">
        <f t="shared" si="3"/>
        <v>98.130294282270469</v>
      </c>
      <c r="M51" s="159">
        <f t="shared" si="4"/>
        <v>17.028492243099876</v>
      </c>
    </row>
    <row r="52" spans="2:13">
      <c r="B52" s="158" t="s">
        <v>420</v>
      </c>
      <c r="C52" s="157">
        <v>161.86289235337418</v>
      </c>
      <c r="D52" s="156">
        <v>1003.8675742574259</v>
      </c>
      <c r="E52" s="156">
        <v>930.00000000000011</v>
      </c>
      <c r="F52" s="156">
        <v>725.00000000000011</v>
      </c>
      <c r="G52" s="156">
        <v>425.00000000000006</v>
      </c>
      <c r="H52" s="155">
        <v>73.750000000000014</v>
      </c>
      <c r="I52" s="156">
        <f t="shared" si="0"/>
        <v>162.48890910907258</v>
      </c>
      <c r="J52" s="156">
        <f t="shared" si="1"/>
        <v>150.532489888638</v>
      </c>
      <c r="K52" s="156">
        <f t="shared" si="2"/>
        <v>117.3505969561963</v>
      </c>
      <c r="L52" s="156">
        <f t="shared" si="3"/>
        <v>68.791729250184048</v>
      </c>
      <c r="M52" s="155">
        <f t="shared" si="4"/>
        <v>11.937388311061348</v>
      </c>
    </row>
    <row r="53" spans="2:13">
      <c r="B53" s="162" t="s">
        <v>421</v>
      </c>
      <c r="C53" s="161">
        <v>187.88108684218324</v>
      </c>
      <c r="D53" s="160">
        <v>1000</v>
      </c>
      <c r="E53" s="160">
        <v>1500</v>
      </c>
      <c r="F53" s="160">
        <v>1000</v>
      </c>
      <c r="G53" s="160">
        <v>1000</v>
      </c>
      <c r="H53" s="159">
        <v>1095</v>
      </c>
      <c r="I53" s="160">
        <f t="shared" si="0"/>
        <v>187.88108684218324</v>
      </c>
      <c r="J53" s="160">
        <f t="shared" si="1"/>
        <v>281.82163026327481</v>
      </c>
      <c r="K53" s="160">
        <f t="shared" si="2"/>
        <v>187.88108684218324</v>
      </c>
      <c r="L53" s="160">
        <f t="shared" si="3"/>
        <v>187.88108684218324</v>
      </c>
      <c r="M53" s="159">
        <f t="shared" si="4"/>
        <v>205.72979009219063</v>
      </c>
    </row>
    <row r="54" spans="2:13">
      <c r="B54" s="158" t="s">
        <v>422</v>
      </c>
      <c r="C54" s="157">
        <v>140.42635958038647</v>
      </c>
      <c r="D54" s="156">
        <v>4461.6336633663368</v>
      </c>
      <c r="E54" s="156">
        <v>7950</v>
      </c>
      <c r="F54" s="156">
        <v>3500</v>
      </c>
      <c r="G54" s="156">
        <v>2600</v>
      </c>
      <c r="H54" s="155">
        <v>100</v>
      </c>
      <c r="I54" s="156">
        <f t="shared" si="0"/>
        <v>626.53097312783825</v>
      </c>
      <c r="J54" s="156">
        <f t="shared" si="1"/>
        <v>1116.3895586640726</v>
      </c>
      <c r="K54" s="156">
        <f t="shared" si="2"/>
        <v>491.49225853135266</v>
      </c>
      <c r="L54" s="156">
        <f t="shared" si="3"/>
        <v>365.10853490900479</v>
      </c>
      <c r="M54" s="155">
        <f t="shared" si="4"/>
        <v>14.042635958038646</v>
      </c>
    </row>
    <row r="55" spans="2:13">
      <c r="B55" s="162" t="s">
        <v>423</v>
      </c>
      <c r="C55" s="161">
        <v>210.24410362243219</v>
      </c>
      <c r="D55" s="160">
        <v>8000</v>
      </c>
      <c r="E55" s="160">
        <v>8000</v>
      </c>
      <c r="F55" s="160">
        <v>5000</v>
      </c>
      <c r="G55" s="160">
        <v>5000</v>
      </c>
      <c r="H55" s="159">
        <v>3800</v>
      </c>
      <c r="I55" s="160">
        <f t="shared" si="0"/>
        <v>1681.9528289794575</v>
      </c>
      <c r="J55" s="160">
        <f t="shared" si="1"/>
        <v>1681.9528289794575</v>
      </c>
      <c r="K55" s="160">
        <f t="shared" si="2"/>
        <v>1051.220518112161</v>
      </c>
      <c r="L55" s="160">
        <f t="shared" si="3"/>
        <v>1051.220518112161</v>
      </c>
      <c r="M55" s="159">
        <f t="shared" si="4"/>
        <v>798.92759376524236</v>
      </c>
    </row>
    <row r="56" spans="2:13">
      <c r="B56" s="158" t="s">
        <v>424</v>
      </c>
      <c r="C56" s="157">
        <v>128.46163284420763</v>
      </c>
      <c r="D56" s="156">
        <v>8000</v>
      </c>
      <c r="E56" s="156">
        <v>8000</v>
      </c>
      <c r="F56" s="156">
        <v>5000</v>
      </c>
      <c r="G56" s="156">
        <v>1500</v>
      </c>
      <c r="H56" s="155">
        <v>652.5</v>
      </c>
      <c r="I56" s="156">
        <f t="shared" si="0"/>
        <v>1027.693062753661</v>
      </c>
      <c r="J56" s="156">
        <f t="shared" si="1"/>
        <v>1027.693062753661</v>
      </c>
      <c r="K56" s="156">
        <f t="shared" si="2"/>
        <v>642.30816422103806</v>
      </c>
      <c r="L56" s="156">
        <f t="shared" si="3"/>
        <v>192.69244926631146</v>
      </c>
      <c r="M56" s="155">
        <f t="shared" si="4"/>
        <v>83.821215430845484</v>
      </c>
    </row>
    <row r="57" spans="2:13">
      <c r="B57" s="162" t="s">
        <v>425</v>
      </c>
      <c r="C57" s="161">
        <v>170.87607317878064</v>
      </c>
      <c r="D57" s="160">
        <v>3903.9294554455446</v>
      </c>
      <c r="E57" s="160">
        <v>3200</v>
      </c>
      <c r="F57" s="160">
        <v>2375</v>
      </c>
      <c r="G57" s="160">
        <v>500</v>
      </c>
      <c r="H57" s="159">
        <v>217.5</v>
      </c>
      <c r="I57" s="160">
        <f t="shared" si="0"/>
        <v>667.08813531351018</v>
      </c>
      <c r="J57" s="160">
        <f t="shared" si="1"/>
        <v>546.80343417209804</v>
      </c>
      <c r="K57" s="160">
        <f t="shared" si="2"/>
        <v>405.83067379960403</v>
      </c>
      <c r="L57" s="160">
        <f t="shared" si="3"/>
        <v>85.438036589390322</v>
      </c>
      <c r="M57" s="159">
        <f t="shared" si="4"/>
        <v>37.165545916384794</v>
      </c>
    </row>
    <row r="58" spans="2:13">
      <c r="B58" s="158" t="s">
        <v>426</v>
      </c>
      <c r="C58" s="157">
        <v>114.40080704697847</v>
      </c>
      <c r="D58" s="156">
        <v>334.62252475247521</v>
      </c>
      <c r="E58" s="156">
        <v>1500</v>
      </c>
      <c r="F58" s="156">
        <v>246.90594059405942</v>
      </c>
      <c r="G58" s="156">
        <v>0</v>
      </c>
      <c r="H58" s="155">
        <v>0</v>
      </c>
      <c r="I58" s="156">
        <f t="shared" si="0"/>
        <v>38.281086887780695</v>
      </c>
      <c r="J58" s="156">
        <f t="shared" si="1"/>
        <v>171.60121057046769</v>
      </c>
      <c r="K58" s="156">
        <f t="shared" si="2"/>
        <v>28.24623886865372</v>
      </c>
      <c r="L58" s="156">
        <f t="shared" si="3"/>
        <v>0</v>
      </c>
      <c r="M58" s="155">
        <f t="shared" si="4"/>
        <v>0</v>
      </c>
    </row>
    <row r="59" spans="2:13">
      <c r="B59" s="162" t="s">
        <v>427</v>
      </c>
      <c r="C59" s="161">
        <v>285.89942053106716</v>
      </c>
      <c r="D59" s="160">
        <v>334.62252475247521</v>
      </c>
      <c r="E59" s="160">
        <v>1500</v>
      </c>
      <c r="F59" s="160">
        <v>246.90594059405942</v>
      </c>
      <c r="G59" s="160">
        <v>150</v>
      </c>
      <c r="H59" s="159">
        <v>100</v>
      </c>
      <c r="I59" s="160">
        <f t="shared" si="0"/>
        <v>95.66838592337534</v>
      </c>
      <c r="J59" s="160">
        <f t="shared" si="1"/>
        <v>428.84913079660078</v>
      </c>
      <c r="K59" s="160">
        <f t="shared" si="2"/>
        <v>70.590265341519682</v>
      </c>
      <c r="L59" s="160">
        <f t="shared" si="3"/>
        <v>42.884913079660073</v>
      </c>
      <c r="M59" s="159">
        <f t="shared" si="4"/>
        <v>28.589942053106714</v>
      </c>
    </row>
    <row r="60" spans="2:13">
      <c r="B60" s="158" t="s">
        <v>428</v>
      </c>
      <c r="C60" s="157">
        <v>213.96293063285518</v>
      </c>
      <c r="D60" s="156">
        <v>4000</v>
      </c>
      <c r="E60" s="156">
        <v>4000</v>
      </c>
      <c r="F60" s="156">
        <v>4000</v>
      </c>
      <c r="G60" s="156">
        <v>4000</v>
      </c>
      <c r="H60" s="155">
        <v>4000</v>
      </c>
      <c r="I60" s="156">
        <f t="shared" si="0"/>
        <v>855.85172253142071</v>
      </c>
      <c r="J60" s="156">
        <f t="shared" si="1"/>
        <v>855.85172253142071</v>
      </c>
      <c r="K60" s="156">
        <f t="shared" si="2"/>
        <v>855.85172253142071</v>
      </c>
      <c r="L60" s="156">
        <f t="shared" si="3"/>
        <v>855.85172253142071</v>
      </c>
      <c r="M60" s="155">
        <f t="shared" si="4"/>
        <v>855.85172253142071</v>
      </c>
    </row>
    <row r="61" spans="2:13">
      <c r="B61" s="162" t="s">
        <v>429</v>
      </c>
      <c r="C61" s="161">
        <v>188.73208961382269</v>
      </c>
      <c r="D61" s="160">
        <v>2000</v>
      </c>
      <c r="E61" s="160">
        <v>2000</v>
      </c>
      <c r="F61" s="160">
        <v>2000</v>
      </c>
      <c r="G61" s="160">
        <v>2000</v>
      </c>
      <c r="H61" s="159">
        <v>2000</v>
      </c>
      <c r="I61" s="160">
        <f t="shared" si="0"/>
        <v>377.46417922764539</v>
      </c>
      <c r="J61" s="160">
        <f t="shared" si="1"/>
        <v>377.46417922764539</v>
      </c>
      <c r="K61" s="160">
        <f t="shared" si="2"/>
        <v>377.46417922764539</v>
      </c>
      <c r="L61" s="160">
        <f t="shared" si="3"/>
        <v>377.46417922764539</v>
      </c>
      <c r="M61" s="159">
        <f t="shared" si="4"/>
        <v>377.46417922764539</v>
      </c>
    </row>
    <row r="62" spans="2:13">
      <c r="B62" s="158" t="s">
        <v>430</v>
      </c>
      <c r="C62" s="157">
        <v>307.59947849760732</v>
      </c>
      <c r="D62" s="156">
        <v>3000</v>
      </c>
      <c r="E62" s="156">
        <v>3000</v>
      </c>
      <c r="F62" s="156">
        <v>3000</v>
      </c>
      <c r="G62" s="156">
        <v>3000</v>
      </c>
      <c r="H62" s="155">
        <v>3000</v>
      </c>
      <c r="I62" s="156">
        <f t="shared" si="0"/>
        <v>922.79843549282202</v>
      </c>
      <c r="J62" s="156">
        <f t="shared" si="1"/>
        <v>922.79843549282202</v>
      </c>
      <c r="K62" s="156">
        <f t="shared" si="2"/>
        <v>922.79843549282202</v>
      </c>
      <c r="L62" s="156">
        <f t="shared" si="3"/>
        <v>922.79843549282202</v>
      </c>
      <c r="M62" s="155">
        <f t="shared" si="4"/>
        <v>922.79843549282202</v>
      </c>
    </row>
    <row r="63" spans="2:13">
      <c r="B63" s="162" t="s">
        <v>431</v>
      </c>
      <c r="C63" s="161">
        <v>360.15302276810058</v>
      </c>
      <c r="D63" s="160">
        <v>1100</v>
      </c>
      <c r="E63" s="160">
        <v>1100</v>
      </c>
      <c r="F63" s="160">
        <v>1100</v>
      </c>
      <c r="G63" s="160">
        <v>1100</v>
      </c>
      <c r="H63" s="159">
        <v>1100</v>
      </c>
      <c r="I63" s="160">
        <f t="shared" si="0"/>
        <v>396.16832504491066</v>
      </c>
      <c r="J63" s="160">
        <f t="shared" si="1"/>
        <v>396.16832504491066</v>
      </c>
      <c r="K63" s="160">
        <f t="shared" si="2"/>
        <v>396.16832504491066</v>
      </c>
      <c r="L63" s="160">
        <f t="shared" si="3"/>
        <v>396.16832504491066</v>
      </c>
      <c r="M63" s="159">
        <f t="shared" si="4"/>
        <v>396.16832504491066</v>
      </c>
    </row>
    <row r="64" spans="2:13">
      <c r="B64" s="158" t="s">
        <v>432</v>
      </c>
      <c r="C64" s="157">
        <v>253.76181349643605</v>
      </c>
      <c r="D64" s="156">
        <v>3500</v>
      </c>
      <c r="E64" s="156">
        <v>3500</v>
      </c>
      <c r="F64" s="156">
        <v>3500</v>
      </c>
      <c r="G64" s="156">
        <v>3500</v>
      </c>
      <c r="H64" s="155">
        <v>3500</v>
      </c>
      <c r="I64" s="156">
        <f t="shared" si="0"/>
        <v>888.16634723752622</v>
      </c>
      <c r="J64" s="156">
        <f t="shared" si="1"/>
        <v>888.16634723752622</v>
      </c>
      <c r="K64" s="156">
        <f t="shared" si="2"/>
        <v>888.16634723752622</v>
      </c>
      <c r="L64" s="156">
        <f t="shared" si="3"/>
        <v>888.16634723752622</v>
      </c>
      <c r="M64" s="155">
        <f t="shared" si="4"/>
        <v>888.16634723752622</v>
      </c>
    </row>
    <row r="65" spans="2:13">
      <c r="B65" s="162" t="s">
        <v>433</v>
      </c>
      <c r="C65" s="161">
        <v>306.2107788778834</v>
      </c>
      <c r="D65" s="160">
        <v>4500</v>
      </c>
      <c r="E65" s="160">
        <v>4500</v>
      </c>
      <c r="F65" s="160">
        <v>4500</v>
      </c>
      <c r="G65" s="160">
        <v>4500</v>
      </c>
      <c r="H65" s="159">
        <v>4500</v>
      </c>
      <c r="I65" s="160">
        <f t="shared" si="0"/>
        <v>1377.9485049504751</v>
      </c>
      <c r="J65" s="160">
        <f t="shared" si="1"/>
        <v>1377.9485049504751</v>
      </c>
      <c r="K65" s="160">
        <f t="shared" si="2"/>
        <v>1377.9485049504751</v>
      </c>
      <c r="L65" s="160">
        <f t="shared" si="3"/>
        <v>1377.9485049504751</v>
      </c>
      <c r="M65" s="159">
        <f t="shared" si="4"/>
        <v>1377.9485049504751</v>
      </c>
    </row>
    <row r="66" spans="2:13">
      <c r="B66" s="158" t="s">
        <v>434</v>
      </c>
      <c r="C66" s="157">
        <v>173.35343188411355</v>
      </c>
      <c r="D66" s="156">
        <v>5200</v>
      </c>
      <c r="E66" s="156">
        <v>5200</v>
      </c>
      <c r="F66" s="156">
        <v>5200</v>
      </c>
      <c r="G66" s="156">
        <v>5200</v>
      </c>
      <c r="H66" s="155">
        <v>5200</v>
      </c>
      <c r="I66" s="156">
        <f t="shared" si="0"/>
        <v>901.43784579739042</v>
      </c>
      <c r="J66" s="156">
        <f t="shared" si="1"/>
        <v>901.43784579739042</v>
      </c>
      <c r="K66" s="156">
        <f t="shared" si="2"/>
        <v>901.43784579739042</v>
      </c>
      <c r="L66" s="156">
        <f t="shared" si="3"/>
        <v>901.43784579739042</v>
      </c>
      <c r="M66" s="155">
        <f t="shared" si="4"/>
        <v>901.43784579739042</v>
      </c>
    </row>
    <row r="67" spans="2:13">
      <c r="B67" s="162" t="s">
        <v>435</v>
      </c>
      <c r="C67" s="161">
        <v>236.95942176879146</v>
      </c>
      <c r="D67" s="160">
        <v>450</v>
      </c>
      <c r="E67" s="160">
        <v>450</v>
      </c>
      <c r="F67" s="160">
        <v>450</v>
      </c>
      <c r="G67" s="160">
        <v>450</v>
      </c>
      <c r="H67" s="159">
        <v>450</v>
      </c>
      <c r="I67" s="160">
        <f t="shared" si="0"/>
        <v>106.63173979595615</v>
      </c>
      <c r="J67" s="160">
        <f t="shared" si="1"/>
        <v>106.63173979595615</v>
      </c>
      <c r="K67" s="160">
        <f t="shared" si="2"/>
        <v>106.63173979595615</v>
      </c>
      <c r="L67" s="160">
        <f t="shared" si="3"/>
        <v>106.63173979595615</v>
      </c>
      <c r="M67" s="159">
        <f t="shared" si="4"/>
        <v>106.63173979595615</v>
      </c>
    </row>
    <row r="68" spans="2:13">
      <c r="B68" s="158" t="s">
        <v>436</v>
      </c>
      <c r="C68" s="157">
        <v>189.76085027476032</v>
      </c>
      <c r="D68" s="156">
        <v>4200</v>
      </c>
      <c r="E68" s="156">
        <v>4200</v>
      </c>
      <c r="F68" s="156">
        <v>4200</v>
      </c>
      <c r="G68" s="156">
        <v>4200</v>
      </c>
      <c r="H68" s="155">
        <v>4200</v>
      </c>
      <c r="I68" s="156">
        <f t="shared" si="0"/>
        <v>796.99557115399341</v>
      </c>
      <c r="J68" s="156">
        <f t="shared" si="1"/>
        <v>796.99557115399341</v>
      </c>
      <c r="K68" s="156">
        <f t="shared" si="2"/>
        <v>796.99557115399341</v>
      </c>
      <c r="L68" s="156">
        <f t="shared" si="3"/>
        <v>796.99557115399341</v>
      </c>
      <c r="M68" s="155">
        <f t="shared" si="4"/>
        <v>796.99557115399341</v>
      </c>
    </row>
    <row r="69" spans="2:13">
      <c r="B69" s="162" t="s">
        <v>437</v>
      </c>
      <c r="C69" s="161">
        <v>244.07261003643976</v>
      </c>
      <c r="D69" s="160">
        <v>5400</v>
      </c>
      <c r="E69" s="160">
        <v>5400</v>
      </c>
      <c r="F69" s="160">
        <v>5400</v>
      </c>
      <c r="G69" s="160">
        <v>5400</v>
      </c>
      <c r="H69" s="159">
        <v>5400</v>
      </c>
      <c r="I69" s="160">
        <f t="shared" ref="I69:I132" si="5">D69*$C69/1000</f>
        <v>1317.9920941967748</v>
      </c>
      <c r="J69" s="160">
        <f t="shared" ref="J69:J132" si="6">E69*$C69/1000</f>
        <v>1317.9920941967748</v>
      </c>
      <c r="K69" s="160">
        <f t="shared" ref="K69:K132" si="7">F69*$C69/1000</f>
        <v>1317.9920941967748</v>
      </c>
      <c r="L69" s="160">
        <f t="shared" ref="L69:L132" si="8">G69*$C69/1000</f>
        <v>1317.9920941967748</v>
      </c>
      <c r="M69" s="159">
        <f t="shared" ref="M69:M132" si="9">H69*$C69/1000</f>
        <v>1317.9920941967748</v>
      </c>
    </row>
    <row r="70" spans="2:13">
      <c r="B70" s="158" t="s">
        <v>438</v>
      </c>
      <c r="C70" s="157">
        <v>248.41470936520648</v>
      </c>
      <c r="D70" s="156">
        <v>250</v>
      </c>
      <c r="E70" s="156">
        <v>250</v>
      </c>
      <c r="F70" s="156">
        <v>250</v>
      </c>
      <c r="G70" s="156">
        <v>250</v>
      </c>
      <c r="H70" s="155">
        <v>250</v>
      </c>
      <c r="I70" s="156">
        <f t="shared" si="5"/>
        <v>62.103677341301619</v>
      </c>
      <c r="J70" s="156">
        <f t="shared" si="6"/>
        <v>62.103677341301619</v>
      </c>
      <c r="K70" s="156">
        <f t="shared" si="7"/>
        <v>62.103677341301619</v>
      </c>
      <c r="L70" s="156">
        <f t="shared" si="8"/>
        <v>62.103677341301619</v>
      </c>
      <c r="M70" s="155">
        <f t="shared" si="9"/>
        <v>62.103677341301619</v>
      </c>
    </row>
    <row r="71" spans="2:13">
      <c r="B71" s="162" t="s">
        <v>439</v>
      </c>
      <c r="C71" s="161">
        <v>257.40496879431061</v>
      </c>
      <c r="D71" s="160">
        <v>2200</v>
      </c>
      <c r="E71" s="160">
        <v>2200</v>
      </c>
      <c r="F71" s="160">
        <v>2200</v>
      </c>
      <c r="G71" s="160">
        <v>2200</v>
      </c>
      <c r="H71" s="159">
        <v>2200</v>
      </c>
      <c r="I71" s="160">
        <f t="shared" si="5"/>
        <v>566.29093134748325</v>
      </c>
      <c r="J71" s="160">
        <f t="shared" si="6"/>
        <v>566.29093134748325</v>
      </c>
      <c r="K71" s="160">
        <f t="shared" si="7"/>
        <v>566.29093134748325</v>
      </c>
      <c r="L71" s="160">
        <f t="shared" si="8"/>
        <v>566.29093134748325</v>
      </c>
      <c r="M71" s="159">
        <f t="shared" si="9"/>
        <v>566.29093134748325</v>
      </c>
    </row>
    <row r="72" spans="2:13">
      <c r="B72" s="158" t="s">
        <v>440</v>
      </c>
      <c r="C72" s="157">
        <v>190.72573578308723</v>
      </c>
      <c r="D72" s="156">
        <v>10000</v>
      </c>
      <c r="E72" s="156">
        <v>10000</v>
      </c>
      <c r="F72" s="156">
        <v>10000</v>
      </c>
      <c r="G72" s="156">
        <v>10000</v>
      </c>
      <c r="H72" s="155">
        <v>10000</v>
      </c>
      <c r="I72" s="156">
        <f t="shared" si="5"/>
        <v>1907.2573578308723</v>
      </c>
      <c r="J72" s="156">
        <f t="shared" si="6"/>
        <v>1907.2573578308723</v>
      </c>
      <c r="K72" s="156">
        <f t="shared" si="7"/>
        <v>1907.2573578308723</v>
      </c>
      <c r="L72" s="156">
        <f t="shared" si="8"/>
        <v>1907.2573578308723</v>
      </c>
      <c r="M72" s="155">
        <f t="shared" si="9"/>
        <v>1907.2573578308723</v>
      </c>
    </row>
    <row r="73" spans="2:13">
      <c r="B73" s="162" t="s">
        <v>441</v>
      </c>
      <c r="C73" s="161">
        <v>180.62009009243684</v>
      </c>
      <c r="D73" s="160">
        <v>125</v>
      </c>
      <c r="E73" s="160">
        <v>125</v>
      </c>
      <c r="F73" s="160">
        <v>125</v>
      </c>
      <c r="G73" s="160">
        <v>125</v>
      </c>
      <c r="H73" s="159">
        <v>125</v>
      </c>
      <c r="I73" s="160">
        <f t="shared" si="5"/>
        <v>22.577511261554605</v>
      </c>
      <c r="J73" s="160">
        <f t="shared" si="6"/>
        <v>22.577511261554605</v>
      </c>
      <c r="K73" s="160">
        <f t="shared" si="7"/>
        <v>22.577511261554605</v>
      </c>
      <c r="L73" s="160">
        <f t="shared" si="8"/>
        <v>22.577511261554605</v>
      </c>
      <c r="M73" s="159">
        <f t="shared" si="9"/>
        <v>22.577511261554605</v>
      </c>
    </row>
    <row r="74" spans="2:13">
      <c r="B74" s="158" t="s">
        <v>442</v>
      </c>
      <c r="C74" s="157">
        <v>136.02268349433487</v>
      </c>
      <c r="D74" s="156">
        <v>6000</v>
      </c>
      <c r="E74" s="156">
        <v>6000</v>
      </c>
      <c r="F74" s="156">
        <v>6000</v>
      </c>
      <c r="G74" s="156">
        <v>6000</v>
      </c>
      <c r="H74" s="155">
        <v>6000</v>
      </c>
      <c r="I74" s="156">
        <f t="shared" si="5"/>
        <v>816.13610096600917</v>
      </c>
      <c r="J74" s="156">
        <f t="shared" si="6"/>
        <v>816.13610096600917</v>
      </c>
      <c r="K74" s="156">
        <f t="shared" si="7"/>
        <v>816.13610096600917</v>
      </c>
      <c r="L74" s="156">
        <f t="shared" si="8"/>
        <v>816.13610096600917</v>
      </c>
      <c r="M74" s="155">
        <f t="shared" si="9"/>
        <v>816.13610096600917</v>
      </c>
    </row>
    <row r="75" spans="2:13">
      <c r="B75" s="162" t="s">
        <v>443</v>
      </c>
      <c r="C75" s="161">
        <v>271.68375572529175</v>
      </c>
      <c r="D75" s="160">
        <v>2500</v>
      </c>
      <c r="E75" s="160">
        <v>2500</v>
      </c>
      <c r="F75" s="160">
        <v>2500</v>
      </c>
      <c r="G75" s="160">
        <v>2500</v>
      </c>
      <c r="H75" s="159">
        <v>2500</v>
      </c>
      <c r="I75" s="160">
        <f t="shared" si="5"/>
        <v>679.20938931322939</v>
      </c>
      <c r="J75" s="160">
        <f t="shared" si="6"/>
        <v>679.20938931322939</v>
      </c>
      <c r="K75" s="160">
        <f t="shared" si="7"/>
        <v>679.20938931322939</v>
      </c>
      <c r="L75" s="160">
        <f t="shared" si="8"/>
        <v>679.20938931322939</v>
      </c>
      <c r="M75" s="159">
        <f t="shared" si="9"/>
        <v>679.20938931322939</v>
      </c>
    </row>
    <row r="76" spans="2:13">
      <c r="B76" s="158" t="s">
        <v>444</v>
      </c>
      <c r="C76" s="157">
        <v>450.2674775419606</v>
      </c>
      <c r="D76" s="156">
        <v>1000</v>
      </c>
      <c r="E76" s="156">
        <v>1000</v>
      </c>
      <c r="F76" s="156">
        <v>1000</v>
      </c>
      <c r="G76" s="156">
        <v>1000</v>
      </c>
      <c r="H76" s="155">
        <v>1000</v>
      </c>
      <c r="I76" s="156">
        <f t="shared" si="5"/>
        <v>450.2674775419606</v>
      </c>
      <c r="J76" s="156">
        <f t="shared" si="6"/>
        <v>450.2674775419606</v>
      </c>
      <c r="K76" s="156">
        <f t="shared" si="7"/>
        <v>450.2674775419606</v>
      </c>
      <c r="L76" s="156">
        <f t="shared" si="8"/>
        <v>450.2674775419606</v>
      </c>
      <c r="M76" s="155">
        <f t="shared" si="9"/>
        <v>450.2674775419606</v>
      </c>
    </row>
    <row r="77" spans="2:13">
      <c r="B77" s="162" t="s">
        <v>445</v>
      </c>
      <c r="C77" s="161">
        <v>204.80015345697376</v>
      </c>
      <c r="D77" s="160">
        <v>3000</v>
      </c>
      <c r="E77" s="160">
        <v>3000</v>
      </c>
      <c r="F77" s="160">
        <v>3000</v>
      </c>
      <c r="G77" s="160">
        <v>3000</v>
      </c>
      <c r="H77" s="159">
        <v>3000</v>
      </c>
      <c r="I77" s="160">
        <f t="shared" si="5"/>
        <v>614.40046037092134</v>
      </c>
      <c r="J77" s="160">
        <f t="shared" si="6"/>
        <v>614.40046037092134</v>
      </c>
      <c r="K77" s="160">
        <f t="shared" si="7"/>
        <v>614.40046037092134</v>
      </c>
      <c r="L77" s="160">
        <f t="shared" si="8"/>
        <v>614.40046037092134</v>
      </c>
      <c r="M77" s="159">
        <f t="shared" si="9"/>
        <v>614.40046037092134</v>
      </c>
    </row>
    <row r="78" spans="2:13">
      <c r="B78" s="158" t="s">
        <v>446</v>
      </c>
      <c r="C78" s="157">
        <v>266.2690541031759</v>
      </c>
      <c r="D78" s="156">
        <v>1150</v>
      </c>
      <c r="E78" s="156">
        <v>1150</v>
      </c>
      <c r="F78" s="156">
        <v>1150</v>
      </c>
      <c r="G78" s="156">
        <v>1150</v>
      </c>
      <c r="H78" s="155">
        <v>1150</v>
      </c>
      <c r="I78" s="156">
        <f t="shared" si="5"/>
        <v>306.20941221865229</v>
      </c>
      <c r="J78" s="156">
        <f t="shared" si="6"/>
        <v>306.20941221865229</v>
      </c>
      <c r="K78" s="156">
        <f t="shared" si="7"/>
        <v>306.20941221865229</v>
      </c>
      <c r="L78" s="156">
        <f t="shared" si="8"/>
        <v>306.20941221865229</v>
      </c>
      <c r="M78" s="155">
        <f t="shared" si="9"/>
        <v>306.20941221865229</v>
      </c>
    </row>
    <row r="79" spans="2:13">
      <c r="B79" s="162" t="s">
        <v>447</v>
      </c>
      <c r="C79" s="161">
        <v>210.65093266586788</v>
      </c>
      <c r="D79" s="160">
        <v>4300</v>
      </c>
      <c r="E79" s="160">
        <v>4300</v>
      </c>
      <c r="F79" s="160">
        <v>4300</v>
      </c>
      <c r="G79" s="160">
        <v>4300</v>
      </c>
      <c r="H79" s="159">
        <v>4300</v>
      </c>
      <c r="I79" s="160">
        <f t="shared" si="5"/>
        <v>905.79901046323198</v>
      </c>
      <c r="J79" s="160">
        <f t="shared" si="6"/>
        <v>905.79901046323198</v>
      </c>
      <c r="K79" s="160">
        <f t="shared" si="7"/>
        <v>905.79901046323198</v>
      </c>
      <c r="L79" s="160">
        <f t="shared" si="8"/>
        <v>905.79901046323198</v>
      </c>
      <c r="M79" s="159">
        <f t="shared" si="9"/>
        <v>905.79901046323198</v>
      </c>
    </row>
    <row r="80" spans="2:13">
      <c r="B80" s="158" t="s">
        <v>448</v>
      </c>
      <c r="C80" s="157">
        <v>261.31191245903813</v>
      </c>
      <c r="D80" s="156">
        <v>1300</v>
      </c>
      <c r="E80" s="156">
        <v>1300</v>
      </c>
      <c r="F80" s="156">
        <v>1300</v>
      </c>
      <c r="G80" s="156">
        <v>1300</v>
      </c>
      <c r="H80" s="155">
        <v>1300</v>
      </c>
      <c r="I80" s="156">
        <f t="shared" si="5"/>
        <v>339.70548619674958</v>
      </c>
      <c r="J80" s="156">
        <f t="shared" si="6"/>
        <v>339.70548619674958</v>
      </c>
      <c r="K80" s="156">
        <f t="shared" si="7"/>
        <v>339.70548619674958</v>
      </c>
      <c r="L80" s="156">
        <f t="shared" si="8"/>
        <v>339.70548619674958</v>
      </c>
      <c r="M80" s="155">
        <f t="shared" si="9"/>
        <v>339.70548619674958</v>
      </c>
    </row>
    <row r="81" spans="2:13">
      <c r="B81" s="162" t="s">
        <v>449</v>
      </c>
      <c r="C81" s="161">
        <v>352.68728028240542</v>
      </c>
      <c r="D81" s="160">
        <v>4800</v>
      </c>
      <c r="E81" s="160">
        <v>4800</v>
      </c>
      <c r="F81" s="160">
        <v>4800</v>
      </c>
      <c r="G81" s="160">
        <v>4800</v>
      </c>
      <c r="H81" s="159">
        <v>4800</v>
      </c>
      <c r="I81" s="160">
        <f t="shared" si="5"/>
        <v>1692.8989453555459</v>
      </c>
      <c r="J81" s="160">
        <f t="shared" si="6"/>
        <v>1692.8989453555459</v>
      </c>
      <c r="K81" s="160">
        <f t="shared" si="7"/>
        <v>1692.8989453555459</v>
      </c>
      <c r="L81" s="160">
        <f t="shared" si="8"/>
        <v>1692.8989453555459</v>
      </c>
      <c r="M81" s="159">
        <f t="shared" si="9"/>
        <v>1692.8989453555459</v>
      </c>
    </row>
    <row r="82" spans="2:13">
      <c r="B82" s="158" t="s">
        <v>450</v>
      </c>
      <c r="C82" s="157">
        <v>210.61678486056141</v>
      </c>
      <c r="D82" s="156">
        <v>7000</v>
      </c>
      <c r="E82" s="156">
        <v>7000</v>
      </c>
      <c r="F82" s="156">
        <v>7000</v>
      </c>
      <c r="G82" s="156">
        <v>7000</v>
      </c>
      <c r="H82" s="155">
        <v>7000</v>
      </c>
      <c r="I82" s="156">
        <f t="shared" si="5"/>
        <v>1474.3174940239298</v>
      </c>
      <c r="J82" s="156">
        <f t="shared" si="6"/>
        <v>1474.3174940239298</v>
      </c>
      <c r="K82" s="156">
        <f t="shared" si="7"/>
        <v>1474.3174940239298</v>
      </c>
      <c r="L82" s="156">
        <f t="shared" si="8"/>
        <v>1474.3174940239298</v>
      </c>
      <c r="M82" s="155">
        <f t="shared" si="9"/>
        <v>1474.3174940239298</v>
      </c>
    </row>
    <row r="83" spans="2:13">
      <c r="B83" s="162" t="s">
        <v>451</v>
      </c>
      <c r="C83" s="161">
        <v>682.3124096108761</v>
      </c>
      <c r="D83" s="160">
        <v>700</v>
      </c>
      <c r="E83" s="160">
        <v>700</v>
      </c>
      <c r="F83" s="160">
        <v>700</v>
      </c>
      <c r="G83" s="160">
        <v>700</v>
      </c>
      <c r="H83" s="159">
        <v>700</v>
      </c>
      <c r="I83" s="160">
        <f t="shared" si="5"/>
        <v>477.61868672761329</v>
      </c>
      <c r="J83" s="160">
        <f t="shared" si="6"/>
        <v>477.61868672761329</v>
      </c>
      <c r="K83" s="160">
        <f t="shared" si="7"/>
        <v>477.61868672761329</v>
      </c>
      <c r="L83" s="160">
        <f t="shared" si="8"/>
        <v>477.61868672761329</v>
      </c>
      <c r="M83" s="159">
        <f t="shared" si="9"/>
        <v>477.61868672761329</v>
      </c>
    </row>
    <row r="84" spans="2:13">
      <c r="B84" s="158" t="s">
        <v>452</v>
      </c>
      <c r="C84" s="157">
        <v>184.24202398475759</v>
      </c>
      <c r="D84" s="156">
        <v>2400</v>
      </c>
      <c r="E84" s="156">
        <v>2400</v>
      </c>
      <c r="F84" s="156">
        <v>2400</v>
      </c>
      <c r="G84" s="156">
        <v>2400</v>
      </c>
      <c r="H84" s="155">
        <v>2400</v>
      </c>
      <c r="I84" s="156">
        <f t="shared" si="5"/>
        <v>442.18085756341821</v>
      </c>
      <c r="J84" s="156">
        <f t="shared" si="6"/>
        <v>442.18085756341821</v>
      </c>
      <c r="K84" s="156">
        <f t="shared" si="7"/>
        <v>442.18085756341821</v>
      </c>
      <c r="L84" s="156">
        <f t="shared" si="8"/>
        <v>442.18085756341821</v>
      </c>
      <c r="M84" s="155">
        <f t="shared" si="9"/>
        <v>442.18085756341821</v>
      </c>
    </row>
    <row r="85" spans="2:13">
      <c r="B85" s="162" t="s">
        <v>453</v>
      </c>
      <c r="C85" s="161">
        <v>216.42262602833372</v>
      </c>
      <c r="D85" s="160">
        <v>3200</v>
      </c>
      <c r="E85" s="160">
        <v>3200</v>
      </c>
      <c r="F85" s="160">
        <v>3200</v>
      </c>
      <c r="G85" s="160">
        <v>3200</v>
      </c>
      <c r="H85" s="159">
        <v>3200</v>
      </c>
      <c r="I85" s="160">
        <f t="shared" si="5"/>
        <v>692.55240329066794</v>
      </c>
      <c r="J85" s="160">
        <f t="shared" si="6"/>
        <v>692.55240329066794</v>
      </c>
      <c r="K85" s="160">
        <f t="shared" si="7"/>
        <v>692.55240329066794</v>
      </c>
      <c r="L85" s="160">
        <f t="shared" si="8"/>
        <v>692.55240329066794</v>
      </c>
      <c r="M85" s="159">
        <f t="shared" si="9"/>
        <v>692.55240329066794</v>
      </c>
    </row>
    <row r="86" spans="2:13">
      <c r="B86" s="158" t="s">
        <v>454</v>
      </c>
      <c r="C86" s="157">
        <v>312.93932754129833</v>
      </c>
      <c r="D86" s="156">
        <v>1000</v>
      </c>
      <c r="E86" s="156">
        <v>1000</v>
      </c>
      <c r="F86" s="156">
        <v>1000</v>
      </c>
      <c r="G86" s="156">
        <v>1000</v>
      </c>
      <c r="H86" s="155">
        <v>1000</v>
      </c>
      <c r="I86" s="156">
        <f t="shared" si="5"/>
        <v>312.93932754129833</v>
      </c>
      <c r="J86" s="156">
        <f t="shared" si="6"/>
        <v>312.93932754129833</v>
      </c>
      <c r="K86" s="156">
        <f t="shared" si="7"/>
        <v>312.93932754129833</v>
      </c>
      <c r="L86" s="156">
        <f t="shared" si="8"/>
        <v>312.93932754129833</v>
      </c>
      <c r="M86" s="155">
        <f t="shared" si="9"/>
        <v>312.93932754129833</v>
      </c>
    </row>
    <row r="87" spans="2:13">
      <c r="B87" s="162" t="s">
        <v>455</v>
      </c>
      <c r="C87" s="161">
        <v>195.96705487657869</v>
      </c>
      <c r="D87" s="160">
        <v>3500</v>
      </c>
      <c r="E87" s="160">
        <v>3500</v>
      </c>
      <c r="F87" s="160">
        <v>3500</v>
      </c>
      <c r="G87" s="160">
        <v>3500</v>
      </c>
      <c r="H87" s="159">
        <v>3500</v>
      </c>
      <c r="I87" s="160">
        <f t="shared" si="5"/>
        <v>685.8846920680254</v>
      </c>
      <c r="J87" s="160">
        <f t="shared" si="6"/>
        <v>685.8846920680254</v>
      </c>
      <c r="K87" s="160">
        <f t="shared" si="7"/>
        <v>685.8846920680254</v>
      </c>
      <c r="L87" s="160">
        <f t="shared" si="8"/>
        <v>685.8846920680254</v>
      </c>
      <c r="M87" s="159">
        <f t="shared" si="9"/>
        <v>685.8846920680254</v>
      </c>
    </row>
    <row r="88" spans="2:13">
      <c r="B88" s="158" t="s">
        <v>456</v>
      </c>
      <c r="C88" s="157">
        <v>305.90785415546299</v>
      </c>
      <c r="D88" s="156">
        <v>4000</v>
      </c>
      <c r="E88" s="156">
        <v>4000</v>
      </c>
      <c r="F88" s="156">
        <v>4000</v>
      </c>
      <c r="G88" s="156">
        <v>4000</v>
      </c>
      <c r="H88" s="155">
        <v>4000</v>
      </c>
      <c r="I88" s="156">
        <f t="shared" si="5"/>
        <v>1223.6314166218519</v>
      </c>
      <c r="J88" s="156">
        <f t="shared" si="6"/>
        <v>1223.6314166218519</v>
      </c>
      <c r="K88" s="156">
        <f t="shared" si="7"/>
        <v>1223.6314166218519</v>
      </c>
      <c r="L88" s="156">
        <f t="shared" si="8"/>
        <v>1223.6314166218519</v>
      </c>
      <c r="M88" s="155">
        <f t="shared" si="9"/>
        <v>1223.6314166218519</v>
      </c>
    </row>
    <row r="89" spans="2:13">
      <c r="B89" s="162" t="s">
        <v>457</v>
      </c>
      <c r="C89" s="161">
        <v>146.89238254245862</v>
      </c>
      <c r="D89" s="160">
        <v>17900</v>
      </c>
      <c r="E89" s="160">
        <v>17900</v>
      </c>
      <c r="F89" s="160">
        <v>17900</v>
      </c>
      <c r="G89" s="160">
        <v>17900</v>
      </c>
      <c r="H89" s="159">
        <v>17900</v>
      </c>
      <c r="I89" s="160">
        <f t="shared" si="5"/>
        <v>2629.3736475100095</v>
      </c>
      <c r="J89" s="160">
        <f t="shared" si="6"/>
        <v>2629.3736475100095</v>
      </c>
      <c r="K89" s="160">
        <f t="shared" si="7"/>
        <v>2629.3736475100095</v>
      </c>
      <c r="L89" s="160">
        <f t="shared" si="8"/>
        <v>2629.3736475100095</v>
      </c>
      <c r="M89" s="159">
        <f t="shared" si="9"/>
        <v>2629.3736475100095</v>
      </c>
    </row>
    <row r="90" spans="2:13">
      <c r="B90" s="158" t="s">
        <v>458</v>
      </c>
      <c r="C90" s="157">
        <v>167.11049396133086</v>
      </c>
      <c r="D90" s="156">
        <v>1100</v>
      </c>
      <c r="E90" s="156">
        <v>1100</v>
      </c>
      <c r="F90" s="156">
        <v>1100</v>
      </c>
      <c r="G90" s="156">
        <v>1100</v>
      </c>
      <c r="H90" s="155">
        <v>1100</v>
      </c>
      <c r="I90" s="156">
        <f t="shared" si="5"/>
        <v>183.82154335746392</v>
      </c>
      <c r="J90" s="156">
        <f t="shared" si="6"/>
        <v>183.82154335746392</v>
      </c>
      <c r="K90" s="156">
        <f t="shared" si="7"/>
        <v>183.82154335746392</v>
      </c>
      <c r="L90" s="156">
        <f t="shared" si="8"/>
        <v>183.82154335746392</v>
      </c>
      <c r="M90" s="155">
        <f t="shared" si="9"/>
        <v>183.82154335746392</v>
      </c>
    </row>
    <row r="91" spans="2:13">
      <c r="B91" s="162" t="s">
        <v>459</v>
      </c>
      <c r="C91" s="161">
        <v>168.50482884772174</v>
      </c>
      <c r="D91" s="160">
        <v>4200</v>
      </c>
      <c r="E91" s="160">
        <v>4200</v>
      </c>
      <c r="F91" s="160">
        <v>4200</v>
      </c>
      <c r="G91" s="160">
        <v>4200</v>
      </c>
      <c r="H91" s="159">
        <v>4200</v>
      </c>
      <c r="I91" s="160">
        <f t="shared" si="5"/>
        <v>707.72028116043134</v>
      </c>
      <c r="J91" s="160">
        <f t="shared" si="6"/>
        <v>707.72028116043134</v>
      </c>
      <c r="K91" s="160">
        <f t="shared" si="7"/>
        <v>707.72028116043134</v>
      </c>
      <c r="L91" s="160">
        <f t="shared" si="8"/>
        <v>707.72028116043134</v>
      </c>
      <c r="M91" s="159">
        <f t="shared" si="9"/>
        <v>707.72028116043134</v>
      </c>
    </row>
    <row r="92" spans="2:13">
      <c r="B92" s="158" t="s">
        <v>460</v>
      </c>
      <c r="C92" s="157">
        <v>178.55224403518426</v>
      </c>
      <c r="D92" s="156">
        <v>3500</v>
      </c>
      <c r="E92" s="156">
        <v>3500</v>
      </c>
      <c r="F92" s="156">
        <v>3500</v>
      </c>
      <c r="G92" s="156">
        <v>3500</v>
      </c>
      <c r="H92" s="155">
        <v>3500</v>
      </c>
      <c r="I92" s="156">
        <f t="shared" si="5"/>
        <v>624.93285412314492</v>
      </c>
      <c r="J92" s="156">
        <f t="shared" si="6"/>
        <v>624.93285412314492</v>
      </c>
      <c r="K92" s="156">
        <f t="shared" si="7"/>
        <v>624.93285412314492</v>
      </c>
      <c r="L92" s="156">
        <f t="shared" si="8"/>
        <v>624.93285412314492</v>
      </c>
      <c r="M92" s="155">
        <f t="shared" si="9"/>
        <v>624.93285412314492</v>
      </c>
    </row>
    <row r="93" spans="2:13">
      <c r="B93" s="162" t="s">
        <v>461</v>
      </c>
      <c r="C93" s="161">
        <v>286.92710659329487</v>
      </c>
      <c r="D93" s="160">
        <v>400</v>
      </c>
      <c r="E93" s="160">
        <v>400</v>
      </c>
      <c r="F93" s="160">
        <v>400</v>
      </c>
      <c r="G93" s="160">
        <v>400</v>
      </c>
      <c r="H93" s="159">
        <v>400</v>
      </c>
      <c r="I93" s="160">
        <f t="shared" si="5"/>
        <v>114.77084263731795</v>
      </c>
      <c r="J93" s="160">
        <f t="shared" si="6"/>
        <v>114.77084263731795</v>
      </c>
      <c r="K93" s="160">
        <f t="shared" si="7"/>
        <v>114.77084263731795</v>
      </c>
      <c r="L93" s="160">
        <f t="shared" si="8"/>
        <v>114.77084263731795</v>
      </c>
      <c r="M93" s="159">
        <f t="shared" si="9"/>
        <v>114.77084263731795</v>
      </c>
    </row>
    <row r="94" spans="2:13">
      <c r="B94" s="158" t="s">
        <v>462</v>
      </c>
      <c r="C94" s="157">
        <v>245.67731256467295</v>
      </c>
      <c r="D94" s="156">
        <v>2100</v>
      </c>
      <c r="E94" s="156">
        <v>2100</v>
      </c>
      <c r="F94" s="156">
        <v>2100</v>
      </c>
      <c r="G94" s="156">
        <v>2100</v>
      </c>
      <c r="H94" s="155">
        <v>2100</v>
      </c>
      <c r="I94" s="156">
        <f t="shared" si="5"/>
        <v>515.92235638581326</v>
      </c>
      <c r="J94" s="156">
        <f t="shared" si="6"/>
        <v>515.92235638581326</v>
      </c>
      <c r="K94" s="156">
        <f t="shared" si="7"/>
        <v>515.92235638581326</v>
      </c>
      <c r="L94" s="156">
        <f t="shared" si="8"/>
        <v>515.92235638581326</v>
      </c>
      <c r="M94" s="155">
        <f t="shared" si="9"/>
        <v>515.92235638581326</v>
      </c>
    </row>
    <row r="95" spans="2:13">
      <c r="B95" s="162" t="s">
        <v>463</v>
      </c>
      <c r="C95" s="161">
        <v>195.18576773166635</v>
      </c>
      <c r="D95" s="160">
        <v>1800</v>
      </c>
      <c r="E95" s="160">
        <v>1800</v>
      </c>
      <c r="F95" s="160">
        <v>1800</v>
      </c>
      <c r="G95" s="160">
        <v>1800</v>
      </c>
      <c r="H95" s="159">
        <v>1800</v>
      </c>
      <c r="I95" s="160">
        <f t="shared" si="5"/>
        <v>351.3343819169994</v>
      </c>
      <c r="J95" s="160">
        <f t="shared" si="6"/>
        <v>351.3343819169994</v>
      </c>
      <c r="K95" s="160">
        <f t="shared" si="7"/>
        <v>351.3343819169994</v>
      </c>
      <c r="L95" s="160">
        <f t="shared" si="8"/>
        <v>351.3343819169994</v>
      </c>
      <c r="M95" s="159">
        <f t="shared" si="9"/>
        <v>351.3343819169994</v>
      </c>
    </row>
    <row r="96" spans="2:13">
      <c r="B96" s="158" t="s">
        <v>464</v>
      </c>
      <c r="C96" s="157">
        <v>170.42077184427961</v>
      </c>
      <c r="D96" s="156">
        <v>3900</v>
      </c>
      <c r="E96" s="156">
        <v>3900</v>
      </c>
      <c r="F96" s="156">
        <v>3900</v>
      </c>
      <c r="G96" s="156">
        <v>3900</v>
      </c>
      <c r="H96" s="155">
        <v>3900</v>
      </c>
      <c r="I96" s="156">
        <f t="shared" si="5"/>
        <v>664.64101019269049</v>
      </c>
      <c r="J96" s="156">
        <f t="shared" si="6"/>
        <v>664.64101019269049</v>
      </c>
      <c r="K96" s="156">
        <f t="shared" si="7"/>
        <v>664.64101019269049</v>
      </c>
      <c r="L96" s="156">
        <f t="shared" si="8"/>
        <v>664.64101019269049</v>
      </c>
      <c r="M96" s="155">
        <f t="shared" si="9"/>
        <v>664.64101019269049</v>
      </c>
    </row>
    <row r="97" spans="2:13">
      <c r="B97" s="162" t="s">
        <v>465</v>
      </c>
      <c r="C97" s="161">
        <v>158.97777717970521</v>
      </c>
      <c r="D97" s="160">
        <v>4900</v>
      </c>
      <c r="E97" s="160">
        <v>4900</v>
      </c>
      <c r="F97" s="160">
        <v>4900</v>
      </c>
      <c r="G97" s="160">
        <v>4900</v>
      </c>
      <c r="H97" s="159">
        <v>4900</v>
      </c>
      <c r="I97" s="160">
        <f t="shared" si="5"/>
        <v>778.99110818055556</v>
      </c>
      <c r="J97" s="160">
        <f t="shared" si="6"/>
        <v>778.99110818055556</v>
      </c>
      <c r="K97" s="160">
        <f t="shared" si="7"/>
        <v>778.99110818055556</v>
      </c>
      <c r="L97" s="160">
        <f t="shared" si="8"/>
        <v>778.99110818055556</v>
      </c>
      <c r="M97" s="159">
        <f t="shared" si="9"/>
        <v>778.99110818055556</v>
      </c>
    </row>
    <row r="98" spans="2:13">
      <c r="B98" s="158" t="s">
        <v>466</v>
      </c>
      <c r="C98" s="157">
        <v>175.07512719115758</v>
      </c>
      <c r="D98" s="156">
        <v>2900</v>
      </c>
      <c r="E98" s="156">
        <v>2900</v>
      </c>
      <c r="F98" s="156">
        <v>2900</v>
      </c>
      <c r="G98" s="156">
        <v>2900</v>
      </c>
      <c r="H98" s="155">
        <v>2900</v>
      </c>
      <c r="I98" s="156">
        <f t="shared" si="5"/>
        <v>507.71786885435699</v>
      </c>
      <c r="J98" s="156">
        <f t="shared" si="6"/>
        <v>507.71786885435699</v>
      </c>
      <c r="K98" s="156">
        <f t="shared" si="7"/>
        <v>507.71786885435699</v>
      </c>
      <c r="L98" s="156">
        <f t="shared" si="8"/>
        <v>507.71786885435699</v>
      </c>
      <c r="M98" s="155">
        <f t="shared" si="9"/>
        <v>507.71786885435699</v>
      </c>
    </row>
    <row r="99" spans="2:13">
      <c r="B99" s="162" t="s">
        <v>467</v>
      </c>
      <c r="C99" s="161">
        <v>274.50709930528205</v>
      </c>
      <c r="D99" s="160">
        <v>2000</v>
      </c>
      <c r="E99" s="160">
        <v>2000</v>
      </c>
      <c r="F99" s="160">
        <v>2000</v>
      </c>
      <c r="G99" s="160">
        <v>2000</v>
      </c>
      <c r="H99" s="159">
        <v>2000</v>
      </c>
      <c r="I99" s="160">
        <f t="shared" si="5"/>
        <v>549.01419861056411</v>
      </c>
      <c r="J99" s="160">
        <f t="shared" si="6"/>
        <v>549.01419861056411</v>
      </c>
      <c r="K99" s="160">
        <f t="shared" si="7"/>
        <v>549.01419861056411</v>
      </c>
      <c r="L99" s="160">
        <f t="shared" si="8"/>
        <v>549.01419861056411</v>
      </c>
      <c r="M99" s="159">
        <f t="shared" si="9"/>
        <v>549.01419861056411</v>
      </c>
    </row>
    <row r="100" spans="2:13">
      <c r="B100" s="158" t="s">
        <v>468</v>
      </c>
      <c r="C100" s="157">
        <v>160.38854634917044</v>
      </c>
      <c r="D100" s="156">
        <v>1300</v>
      </c>
      <c r="E100" s="156">
        <v>1300</v>
      </c>
      <c r="F100" s="156">
        <v>1300</v>
      </c>
      <c r="G100" s="156">
        <v>1300</v>
      </c>
      <c r="H100" s="155">
        <v>1300</v>
      </c>
      <c r="I100" s="156">
        <f t="shared" si="5"/>
        <v>208.50511025392157</v>
      </c>
      <c r="J100" s="156">
        <f t="shared" si="6"/>
        <v>208.50511025392157</v>
      </c>
      <c r="K100" s="156">
        <f t="shared" si="7"/>
        <v>208.50511025392157</v>
      </c>
      <c r="L100" s="156">
        <f t="shared" si="8"/>
        <v>208.50511025392157</v>
      </c>
      <c r="M100" s="155">
        <f t="shared" si="9"/>
        <v>208.50511025392157</v>
      </c>
    </row>
    <row r="101" spans="2:13">
      <c r="B101" s="162" t="s">
        <v>469</v>
      </c>
      <c r="C101" s="161">
        <v>151.8060320441846</v>
      </c>
      <c r="D101" s="160">
        <v>700</v>
      </c>
      <c r="E101" s="160">
        <v>700</v>
      </c>
      <c r="F101" s="160">
        <v>700</v>
      </c>
      <c r="G101" s="160">
        <v>700</v>
      </c>
      <c r="H101" s="159">
        <v>700</v>
      </c>
      <c r="I101" s="160">
        <f t="shared" si="5"/>
        <v>106.26422243092922</v>
      </c>
      <c r="J101" s="160">
        <f t="shared" si="6"/>
        <v>106.26422243092922</v>
      </c>
      <c r="K101" s="160">
        <f t="shared" si="7"/>
        <v>106.26422243092922</v>
      </c>
      <c r="L101" s="160">
        <f t="shared" si="8"/>
        <v>106.26422243092922</v>
      </c>
      <c r="M101" s="159">
        <f t="shared" si="9"/>
        <v>106.26422243092922</v>
      </c>
    </row>
    <row r="102" spans="2:13">
      <c r="B102" s="158" t="s">
        <v>470</v>
      </c>
      <c r="C102" s="157">
        <v>191.2098627398702</v>
      </c>
      <c r="D102" s="156">
        <v>3500</v>
      </c>
      <c r="E102" s="156">
        <v>3500</v>
      </c>
      <c r="F102" s="156">
        <v>3500</v>
      </c>
      <c r="G102" s="156">
        <v>3500</v>
      </c>
      <c r="H102" s="155">
        <v>3500</v>
      </c>
      <c r="I102" s="156">
        <f t="shared" si="5"/>
        <v>669.2345195895457</v>
      </c>
      <c r="J102" s="156">
        <f t="shared" si="6"/>
        <v>669.2345195895457</v>
      </c>
      <c r="K102" s="156">
        <f t="shared" si="7"/>
        <v>669.2345195895457</v>
      </c>
      <c r="L102" s="156">
        <f t="shared" si="8"/>
        <v>669.2345195895457</v>
      </c>
      <c r="M102" s="155">
        <f t="shared" si="9"/>
        <v>669.2345195895457</v>
      </c>
    </row>
    <row r="103" spans="2:13">
      <c r="B103" s="162" t="s">
        <v>471</v>
      </c>
      <c r="C103" s="161">
        <v>222.646202278413</v>
      </c>
      <c r="D103" s="160">
        <v>1000</v>
      </c>
      <c r="E103" s="160">
        <v>1000</v>
      </c>
      <c r="F103" s="160">
        <v>1000</v>
      </c>
      <c r="G103" s="160">
        <v>1000</v>
      </c>
      <c r="H103" s="159">
        <v>1000</v>
      </c>
      <c r="I103" s="160">
        <f t="shared" si="5"/>
        <v>222.646202278413</v>
      </c>
      <c r="J103" s="160">
        <f t="shared" si="6"/>
        <v>222.646202278413</v>
      </c>
      <c r="K103" s="160">
        <f t="shared" si="7"/>
        <v>222.646202278413</v>
      </c>
      <c r="L103" s="160">
        <f t="shared" si="8"/>
        <v>222.646202278413</v>
      </c>
      <c r="M103" s="159">
        <f t="shared" si="9"/>
        <v>222.646202278413</v>
      </c>
    </row>
    <row r="104" spans="2:13">
      <c r="B104" s="158" t="s">
        <v>472</v>
      </c>
      <c r="C104" s="157">
        <v>353.49637597010809</v>
      </c>
      <c r="D104" s="156">
        <v>1000</v>
      </c>
      <c r="E104" s="156">
        <v>1000</v>
      </c>
      <c r="F104" s="156">
        <v>1000</v>
      </c>
      <c r="G104" s="156">
        <v>1000</v>
      </c>
      <c r="H104" s="155">
        <v>1000</v>
      </c>
      <c r="I104" s="156">
        <f t="shared" si="5"/>
        <v>353.49637597010809</v>
      </c>
      <c r="J104" s="156">
        <f t="shared" si="6"/>
        <v>353.49637597010809</v>
      </c>
      <c r="K104" s="156">
        <f t="shared" si="7"/>
        <v>353.49637597010809</v>
      </c>
      <c r="L104" s="156">
        <f t="shared" si="8"/>
        <v>353.49637597010809</v>
      </c>
      <c r="M104" s="155">
        <f t="shared" si="9"/>
        <v>353.49637597010809</v>
      </c>
    </row>
    <row r="105" spans="2:13">
      <c r="B105" s="162" t="s">
        <v>473</v>
      </c>
      <c r="C105" s="161">
        <v>162.37770548939287</v>
      </c>
      <c r="D105" s="160">
        <v>2900</v>
      </c>
      <c r="E105" s="160">
        <v>2900</v>
      </c>
      <c r="F105" s="160">
        <v>2900</v>
      </c>
      <c r="G105" s="160">
        <v>2900</v>
      </c>
      <c r="H105" s="159">
        <v>2900</v>
      </c>
      <c r="I105" s="160">
        <f t="shared" si="5"/>
        <v>470.89534591923933</v>
      </c>
      <c r="J105" s="160">
        <f t="shared" si="6"/>
        <v>470.89534591923933</v>
      </c>
      <c r="K105" s="160">
        <f t="shared" si="7"/>
        <v>470.89534591923933</v>
      </c>
      <c r="L105" s="160">
        <f t="shared" si="8"/>
        <v>470.89534591923933</v>
      </c>
      <c r="M105" s="159">
        <f t="shared" si="9"/>
        <v>470.89534591923933</v>
      </c>
    </row>
    <row r="106" spans="2:13">
      <c r="B106" s="158" t="s">
        <v>474</v>
      </c>
      <c r="C106" s="157">
        <v>271.07373241426399</v>
      </c>
      <c r="D106" s="156">
        <v>1400</v>
      </c>
      <c r="E106" s="156">
        <v>1400</v>
      </c>
      <c r="F106" s="156">
        <v>1400</v>
      </c>
      <c r="G106" s="156">
        <v>1400</v>
      </c>
      <c r="H106" s="155">
        <v>1400</v>
      </c>
      <c r="I106" s="156">
        <f t="shared" si="5"/>
        <v>379.50322537996959</v>
      </c>
      <c r="J106" s="156">
        <f t="shared" si="6"/>
        <v>379.50322537996959</v>
      </c>
      <c r="K106" s="156">
        <f t="shared" si="7"/>
        <v>379.50322537996959</v>
      </c>
      <c r="L106" s="156">
        <f t="shared" si="8"/>
        <v>379.50322537996959</v>
      </c>
      <c r="M106" s="155">
        <f t="shared" si="9"/>
        <v>379.50322537996959</v>
      </c>
    </row>
    <row r="107" spans="2:13">
      <c r="B107" s="162" t="s">
        <v>475</v>
      </c>
      <c r="C107" s="161">
        <v>161.70230997113183</v>
      </c>
      <c r="D107" s="160">
        <v>7100</v>
      </c>
      <c r="E107" s="160">
        <v>7100</v>
      </c>
      <c r="F107" s="160">
        <v>7100</v>
      </c>
      <c r="G107" s="160">
        <v>7100</v>
      </c>
      <c r="H107" s="159">
        <v>7100</v>
      </c>
      <c r="I107" s="160">
        <f t="shared" si="5"/>
        <v>1148.0864007950361</v>
      </c>
      <c r="J107" s="160">
        <f t="shared" si="6"/>
        <v>1148.0864007950361</v>
      </c>
      <c r="K107" s="160">
        <f t="shared" si="7"/>
        <v>1148.0864007950361</v>
      </c>
      <c r="L107" s="160">
        <f t="shared" si="8"/>
        <v>1148.0864007950361</v>
      </c>
      <c r="M107" s="159">
        <f t="shared" si="9"/>
        <v>1148.0864007950361</v>
      </c>
    </row>
    <row r="108" spans="2:13">
      <c r="B108" s="158" t="s">
        <v>476</v>
      </c>
      <c r="C108" s="157">
        <v>498.64505563075625</v>
      </c>
      <c r="D108" s="156">
        <v>700</v>
      </c>
      <c r="E108" s="156">
        <v>700</v>
      </c>
      <c r="F108" s="156">
        <v>700</v>
      </c>
      <c r="G108" s="156">
        <v>700</v>
      </c>
      <c r="H108" s="155">
        <v>700</v>
      </c>
      <c r="I108" s="156">
        <f t="shared" si="5"/>
        <v>349.05153894152937</v>
      </c>
      <c r="J108" s="156">
        <f t="shared" si="6"/>
        <v>349.05153894152937</v>
      </c>
      <c r="K108" s="156">
        <f t="shared" si="7"/>
        <v>349.05153894152937</v>
      </c>
      <c r="L108" s="156">
        <f t="shared" si="8"/>
        <v>349.05153894152937</v>
      </c>
      <c r="M108" s="155">
        <f t="shared" si="9"/>
        <v>349.05153894152937</v>
      </c>
    </row>
    <row r="109" spans="2:13">
      <c r="B109" s="162" t="s">
        <v>477</v>
      </c>
      <c r="C109" s="161">
        <v>739.36979964426462</v>
      </c>
      <c r="D109" s="160">
        <v>700</v>
      </c>
      <c r="E109" s="160">
        <v>700</v>
      </c>
      <c r="F109" s="160">
        <v>700</v>
      </c>
      <c r="G109" s="160">
        <v>700</v>
      </c>
      <c r="H109" s="159">
        <v>700</v>
      </c>
      <c r="I109" s="160">
        <f t="shared" si="5"/>
        <v>517.55885975098522</v>
      </c>
      <c r="J109" s="160">
        <f t="shared" si="6"/>
        <v>517.55885975098522</v>
      </c>
      <c r="K109" s="160">
        <f t="shared" si="7"/>
        <v>517.55885975098522</v>
      </c>
      <c r="L109" s="160">
        <f t="shared" si="8"/>
        <v>517.55885975098522</v>
      </c>
      <c r="M109" s="159">
        <f t="shared" si="9"/>
        <v>517.55885975098522</v>
      </c>
    </row>
    <row r="110" spans="2:13">
      <c r="B110" s="158" t="s">
        <v>478</v>
      </c>
      <c r="C110" s="157">
        <v>389.67527484432469</v>
      </c>
      <c r="D110" s="156">
        <v>1000</v>
      </c>
      <c r="E110" s="156">
        <v>1000</v>
      </c>
      <c r="F110" s="156">
        <v>1000</v>
      </c>
      <c r="G110" s="156">
        <v>1000</v>
      </c>
      <c r="H110" s="155">
        <v>1000</v>
      </c>
      <c r="I110" s="156">
        <f t="shared" si="5"/>
        <v>389.67527484432469</v>
      </c>
      <c r="J110" s="156">
        <f t="shared" si="6"/>
        <v>389.67527484432469</v>
      </c>
      <c r="K110" s="156">
        <f t="shared" si="7"/>
        <v>389.67527484432469</v>
      </c>
      <c r="L110" s="156">
        <f t="shared" si="8"/>
        <v>389.67527484432469</v>
      </c>
      <c r="M110" s="155">
        <f t="shared" si="9"/>
        <v>389.67527484432469</v>
      </c>
    </row>
    <row r="111" spans="2:13">
      <c r="B111" s="162" t="s">
        <v>479</v>
      </c>
      <c r="C111" s="161">
        <v>227.69765804900146</v>
      </c>
      <c r="D111" s="160">
        <v>5400</v>
      </c>
      <c r="E111" s="160">
        <v>5400</v>
      </c>
      <c r="F111" s="160">
        <v>5400</v>
      </c>
      <c r="G111" s="160">
        <v>5400</v>
      </c>
      <c r="H111" s="159">
        <v>5400</v>
      </c>
      <c r="I111" s="160">
        <f t="shared" si="5"/>
        <v>1229.5673534646078</v>
      </c>
      <c r="J111" s="160">
        <f t="shared" si="6"/>
        <v>1229.5673534646078</v>
      </c>
      <c r="K111" s="160">
        <f t="shared" si="7"/>
        <v>1229.5673534646078</v>
      </c>
      <c r="L111" s="160">
        <f t="shared" si="8"/>
        <v>1229.5673534646078</v>
      </c>
      <c r="M111" s="159">
        <f t="shared" si="9"/>
        <v>1229.5673534646078</v>
      </c>
    </row>
    <row r="112" spans="2:13">
      <c r="B112" s="158" t="s">
        <v>480</v>
      </c>
      <c r="C112" s="157">
        <v>219.34355957036897</v>
      </c>
      <c r="D112" s="156">
        <v>17330</v>
      </c>
      <c r="E112" s="156">
        <v>17330</v>
      </c>
      <c r="F112" s="156">
        <v>17330</v>
      </c>
      <c r="G112" s="156">
        <v>17330</v>
      </c>
      <c r="H112" s="155">
        <v>17330</v>
      </c>
      <c r="I112" s="156">
        <f t="shared" si="5"/>
        <v>3801.2238873544939</v>
      </c>
      <c r="J112" s="156">
        <f t="shared" si="6"/>
        <v>3801.2238873544939</v>
      </c>
      <c r="K112" s="156">
        <f t="shared" si="7"/>
        <v>3801.2238873544939</v>
      </c>
      <c r="L112" s="156">
        <f t="shared" si="8"/>
        <v>3801.2238873544939</v>
      </c>
      <c r="M112" s="155">
        <f t="shared" si="9"/>
        <v>3801.2238873544939</v>
      </c>
    </row>
    <row r="113" spans="2:13">
      <c r="B113" s="162" t="s">
        <v>481</v>
      </c>
      <c r="C113" s="161">
        <v>332.79054386355392</v>
      </c>
      <c r="D113" s="160">
        <v>6300</v>
      </c>
      <c r="E113" s="160">
        <v>6300</v>
      </c>
      <c r="F113" s="160">
        <v>6300</v>
      </c>
      <c r="G113" s="160">
        <v>6300</v>
      </c>
      <c r="H113" s="159">
        <v>6300</v>
      </c>
      <c r="I113" s="160">
        <f t="shared" si="5"/>
        <v>2096.5804263403897</v>
      </c>
      <c r="J113" s="160">
        <f t="shared" si="6"/>
        <v>2096.5804263403897</v>
      </c>
      <c r="K113" s="160">
        <f t="shared" si="7"/>
        <v>2096.5804263403897</v>
      </c>
      <c r="L113" s="160">
        <f t="shared" si="8"/>
        <v>2096.5804263403897</v>
      </c>
      <c r="M113" s="159">
        <f t="shared" si="9"/>
        <v>2096.5804263403897</v>
      </c>
    </row>
    <row r="114" spans="2:13">
      <c r="B114" s="158" t="s">
        <v>482</v>
      </c>
      <c r="C114" s="157">
        <v>509.92297755739543</v>
      </c>
      <c r="D114" s="156">
        <v>2000</v>
      </c>
      <c r="E114" s="156">
        <v>2000</v>
      </c>
      <c r="F114" s="156">
        <v>2000</v>
      </c>
      <c r="G114" s="156">
        <v>2000</v>
      </c>
      <c r="H114" s="155">
        <v>2000</v>
      </c>
      <c r="I114" s="156">
        <f t="shared" si="5"/>
        <v>1019.8459551147909</v>
      </c>
      <c r="J114" s="156">
        <f t="shared" si="6"/>
        <v>1019.8459551147909</v>
      </c>
      <c r="K114" s="156">
        <f t="shared" si="7"/>
        <v>1019.8459551147909</v>
      </c>
      <c r="L114" s="156">
        <f t="shared" si="8"/>
        <v>1019.8459551147909</v>
      </c>
      <c r="M114" s="155">
        <f t="shared" si="9"/>
        <v>1019.8459551147909</v>
      </c>
    </row>
    <row r="115" spans="2:13">
      <c r="B115" s="162" t="s">
        <v>483</v>
      </c>
      <c r="C115" s="161">
        <v>487.61874182192793</v>
      </c>
      <c r="D115" s="160">
        <v>4000</v>
      </c>
      <c r="E115" s="160">
        <v>4000</v>
      </c>
      <c r="F115" s="160">
        <v>4000</v>
      </c>
      <c r="G115" s="160">
        <v>4000</v>
      </c>
      <c r="H115" s="159">
        <v>4000</v>
      </c>
      <c r="I115" s="160">
        <f t="shared" si="5"/>
        <v>1950.4749672877117</v>
      </c>
      <c r="J115" s="160">
        <f t="shared" si="6"/>
        <v>1950.4749672877117</v>
      </c>
      <c r="K115" s="160">
        <f t="shared" si="7"/>
        <v>1950.4749672877117</v>
      </c>
      <c r="L115" s="160">
        <f t="shared" si="8"/>
        <v>1950.4749672877117</v>
      </c>
      <c r="M115" s="159">
        <f t="shared" si="9"/>
        <v>1950.4749672877117</v>
      </c>
    </row>
    <row r="116" spans="2:13">
      <c r="B116" s="158" t="s">
        <v>484</v>
      </c>
      <c r="C116" s="157">
        <v>333.22424804026491</v>
      </c>
      <c r="D116" s="156">
        <v>3000</v>
      </c>
      <c r="E116" s="156">
        <v>3000</v>
      </c>
      <c r="F116" s="156">
        <v>3000</v>
      </c>
      <c r="G116" s="156">
        <v>3000</v>
      </c>
      <c r="H116" s="155">
        <v>3000</v>
      </c>
      <c r="I116" s="156">
        <f t="shared" si="5"/>
        <v>999.67274412079473</v>
      </c>
      <c r="J116" s="156">
        <f t="shared" si="6"/>
        <v>999.67274412079473</v>
      </c>
      <c r="K116" s="156">
        <f t="shared" si="7"/>
        <v>999.67274412079473</v>
      </c>
      <c r="L116" s="156">
        <f t="shared" si="8"/>
        <v>999.67274412079473</v>
      </c>
      <c r="M116" s="155">
        <f t="shared" si="9"/>
        <v>999.67274412079473</v>
      </c>
    </row>
    <row r="117" spans="2:13">
      <c r="B117" s="162" t="s">
        <v>485</v>
      </c>
      <c r="C117" s="161">
        <v>651.81546225062812</v>
      </c>
      <c r="D117" s="160">
        <v>1400</v>
      </c>
      <c r="E117" s="160">
        <v>1400</v>
      </c>
      <c r="F117" s="160">
        <v>1400</v>
      </c>
      <c r="G117" s="160">
        <v>1400</v>
      </c>
      <c r="H117" s="159">
        <v>1400</v>
      </c>
      <c r="I117" s="160">
        <f t="shared" si="5"/>
        <v>912.54164715087938</v>
      </c>
      <c r="J117" s="160">
        <f t="shared" si="6"/>
        <v>912.54164715087938</v>
      </c>
      <c r="K117" s="160">
        <f t="shared" si="7"/>
        <v>912.54164715087938</v>
      </c>
      <c r="L117" s="160">
        <f t="shared" si="8"/>
        <v>912.54164715087938</v>
      </c>
      <c r="M117" s="159">
        <f t="shared" si="9"/>
        <v>912.54164715087938</v>
      </c>
    </row>
    <row r="118" spans="2:13">
      <c r="B118" s="158" t="s">
        <v>486</v>
      </c>
      <c r="C118" s="157">
        <v>473.73921934435617</v>
      </c>
      <c r="D118" s="156">
        <v>1200</v>
      </c>
      <c r="E118" s="156">
        <v>1200</v>
      </c>
      <c r="F118" s="156">
        <v>1200</v>
      </c>
      <c r="G118" s="156">
        <v>1200</v>
      </c>
      <c r="H118" s="155">
        <v>1200</v>
      </c>
      <c r="I118" s="156">
        <f t="shared" si="5"/>
        <v>568.48706321322743</v>
      </c>
      <c r="J118" s="156">
        <f t="shared" si="6"/>
        <v>568.48706321322743</v>
      </c>
      <c r="K118" s="156">
        <f t="shared" si="7"/>
        <v>568.48706321322743</v>
      </c>
      <c r="L118" s="156">
        <f t="shared" si="8"/>
        <v>568.48706321322743</v>
      </c>
      <c r="M118" s="155">
        <f t="shared" si="9"/>
        <v>568.48706321322743</v>
      </c>
    </row>
    <row r="119" spans="2:13">
      <c r="B119" s="162" t="s">
        <v>487</v>
      </c>
      <c r="C119" s="161">
        <v>207.6125520145639</v>
      </c>
      <c r="D119" s="160">
        <v>9300</v>
      </c>
      <c r="E119" s="160">
        <v>9300</v>
      </c>
      <c r="F119" s="160">
        <v>9300</v>
      </c>
      <c r="G119" s="160">
        <v>9300</v>
      </c>
      <c r="H119" s="159">
        <v>9300</v>
      </c>
      <c r="I119" s="160">
        <f t="shared" si="5"/>
        <v>1930.7967337354441</v>
      </c>
      <c r="J119" s="160">
        <f t="shared" si="6"/>
        <v>1930.7967337354441</v>
      </c>
      <c r="K119" s="160">
        <f t="shared" si="7"/>
        <v>1930.7967337354441</v>
      </c>
      <c r="L119" s="160">
        <f t="shared" si="8"/>
        <v>1930.7967337354441</v>
      </c>
      <c r="M119" s="159">
        <f t="shared" si="9"/>
        <v>1930.7967337354441</v>
      </c>
    </row>
    <row r="120" spans="2:13">
      <c r="B120" s="158" t="s">
        <v>488</v>
      </c>
      <c r="C120" s="157">
        <v>263.74035936124756</v>
      </c>
      <c r="D120" s="156">
        <v>3400</v>
      </c>
      <c r="E120" s="156">
        <v>3400</v>
      </c>
      <c r="F120" s="156">
        <v>3400</v>
      </c>
      <c r="G120" s="156">
        <v>3400</v>
      </c>
      <c r="H120" s="155">
        <v>3400</v>
      </c>
      <c r="I120" s="156">
        <f t="shared" si="5"/>
        <v>896.71722182824169</v>
      </c>
      <c r="J120" s="156">
        <f t="shared" si="6"/>
        <v>896.71722182824169</v>
      </c>
      <c r="K120" s="156">
        <f t="shared" si="7"/>
        <v>896.71722182824169</v>
      </c>
      <c r="L120" s="156">
        <f t="shared" si="8"/>
        <v>896.71722182824169</v>
      </c>
      <c r="M120" s="155">
        <f t="shared" si="9"/>
        <v>896.71722182824169</v>
      </c>
    </row>
    <row r="121" spans="2:13">
      <c r="B121" s="162" t="s">
        <v>489</v>
      </c>
      <c r="C121" s="161">
        <v>269.72906118918667</v>
      </c>
      <c r="D121" s="160">
        <v>600</v>
      </c>
      <c r="E121" s="160">
        <v>600</v>
      </c>
      <c r="F121" s="160">
        <v>600</v>
      </c>
      <c r="G121" s="160">
        <v>600</v>
      </c>
      <c r="H121" s="159">
        <v>600</v>
      </c>
      <c r="I121" s="160">
        <f t="shared" si="5"/>
        <v>161.83743671351201</v>
      </c>
      <c r="J121" s="160">
        <f t="shared" si="6"/>
        <v>161.83743671351201</v>
      </c>
      <c r="K121" s="160">
        <f t="shared" si="7"/>
        <v>161.83743671351201</v>
      </c>
      <c r="L121" s="160">
        <f t="shared" si="8"/>
        <v>161.83743671351201</v>
      </c>
      <c r="M121" s="159">
        <f t="shared" si="9"/>
        <v>161.83743671351201</v>
      </c>
    </row>
    <row r="122" spans="2:13">
      <c r="B122" s="158" t="s">
        <v>490</v>
      </c>
      <c r="C122" s="157">
        <v>147.03788755963544</v>
      </c>
      <c r="D122" s="156">
        <v>19050</v>
      </c>
      <c r="E122" s="156">
        <v>19050</v>
      </c>
      <c r="F122" s="156">
        <v>19050</v>
      </c>
      <c r="G122" s="156">
        <v>19050</v>
      </c>
      <c r="H122" s="155">
        <v>19050</v>
      </c>
      <c r="I122" s="156">
        <f t="shared" si="5"/>
        <v>2801.071758011055</v>
      </c>
      <c r="J122" s="156">
        <f t="shared" si="6"/>
        <v>2801.071758011055</v>
      </c>
      <c r="K122" s="156">
        <f t="shared" si="7"/>
        <v>2801.071758011055</v>
      </c>
      <c r="L122" s="156">
        <f t="shared" si="8"/>
        <v>2801.071758011055</v>
      </c>
      <c r="M122" s="155">
        <f t="shared" si="9"/>
        <v>2801.071758011055</v>
      </c>
    </row>
    <row r="123" spans="2:13">
      <c r="B123" s="162" t="s">
        <v>491</v>
      </c>
      <c r="C123" s="161">
        <v>343.62786253736761</v>
      </c>
      <c r="D123" s="160">
        <v>2000</v>
      </c>
      <c r="E123" s="160">
        <v>2000</v>
      </c>
      <c r="F123" s="160">
        <v>2000</v>
      </c>
      <c r="G123" s="160">
        <v>2000</v>
      </c>
      <c r="H123" s="159">
        <v>2000</v>
      </c>
      <c r="I123" s="160">
        <f t="shared" si="5"/>
        <v>687.25572507473521</v>
      </c>
      <c r="J123" s="160">
        <f t="shared" si="6"/>
        <v>687.25572507473521</v>
      </c>
      <c r="K123" s="160">
        <f t="shared" si="7"/>
        <v>687.25572507473521</v>
      </c>
      <c r="L123" s="160">
        <f t="shared" si="8"/>
        <v>687.25572507473521</v>
      </c>
      <c r="M123" s="159">
        <f t="shared" si="9"/>
        <v>687.25572507473521</v>
      </c>
    </row>
    <row r="124" spans="2:13">
      <c r="B124" s="158" t="s">
        <v>492</v>
      </c>
      <c r="C124" s="157">
        <v>312.09932829149119</v>
      </c>
      <c r="D124" s="156">
        <v>2600</v>
      </c>
      <c r="E124" s="156">
        <v>2600</v>
      </c>
      <c r="F124" s="156">
        <v>2600</v>
      </c>
      <c r="G124" s="156">
        <v>2600</v>
      </c>
      <c r="H124" s="155">
        <v>2600</v>
      </c>
      <c r="I124" s="156">
        <f t="shared" si="5"/>
        <v>811.45825355787713</v>
      </c>
      <c r="J124" s="156">
        <f t="shared" si="6"/>
        <v>811.45825355787713</v>
      </c>
      <c r="K124" s="156">
        <f t="shared" si="7"/>
        <v>811.45825355787713</v>
      </c>
      <c r="L124" s="156">
        <f t="shared" si="8"/>
        <v>811.45825355787713</v>
      </c>
      <c r="M124" s="155">
        <f t="shared" si="9"/>
        <v>811.45825355787713</v>
      </c>
    </row>
    <row r="125" spans="2:13">
      <c r="B125" s="162" t="s">
        <v>493</v>
      </c>
      <c r="C125" s="161">
        <v>259.84983809308022</v>
      </c>
      <c r="D125" s="160">
        <v>14840</v>
      </c>
      <c r="E125" s="160">
        <v>14840</v>
      </c>
      <c r="F125" s="160">
        <v>14840</v>
      </c>
      <c r="G125" s="160">
        <v>14840</v>
      </c>
      <c r="H125" s="159">
        <v>14840</v>
      </c>
      <c r="I125" s="160">
        <f t="shared" si="5"/>
        <v>3856.1715973013106</v>
      </c>
      <c r="J125" s="160">
        <f t="shared" si="6"/>
        <v>3856.1715973013106</v>
      </c>
      <c r="K125" s="160">
        <f t="shared" si="7"/>
        <v>3856.1715973013106</v>
      </c>
      <c r="L125" s="160">
        <f t="shared" si="8"/>
        <v>3856.1715973013106</v>
      </c>
      <c r="M125" s="159">
        <f t="shared" si="9"/>
        <v>3856.1715973013106</v>
      </c>
    </row>
    <row r="126" spans="2:13">
      <c r="B126" s="158" t="s">
        <v>494</v>
      </c>
      <c r="C126" s="157">
        <v>200.05645823366964</v>
      </c>
      <c r="D126" s="156">
        <v>1700</v>
      </c>
      <c r="E126" s="156">
        <v>1700</v>
      </c>
      <c r="F126" s="156">
        <v>1700</v>
      </c>
      <c r="G126" s="156">
        <v>1700</v>
      </c>
      <c r="H126" s="155">
        <v>1700</v>
      </c>
      <c r="I126" s="156">
        <f t="shared" si="5"/>
        <v>340.09597899723838</v>
      </c>
      <c r="J126" s="156">
        <f t="shared" si="6"/>
        <v>340.09597899723838</v>
      </c>
      <c r="K126" s="156">
        <f t="shared" si="7"/>
        <v>340.09597899723838</v>
      </c>
      <c r="L126" s="156">
        <f t="shared" si="8"/>
        <v>340.09597899723838</v>
      </c>
      <c r="M126" s="155">
        <f t="shared" si="9"/>
        <v>340.09597899723838</v>
      </c>
    </row>
    <row r="127" spans="2:13">
      <c r="B127" s="162" t="s">
        <v>495</v>
      </c>
      <c r="C127" s="161">
        <v>296.25011515609577</v>
      </c>
      <c r="D127" s="160">
        <v>1700</v>
      </c>
      <c r="E127" s="160">
        <v>1700</v>
      </c>
      <c r="F127" s="160">
        <v>1700</v>
      </c>
      <c r="G127" s="160">
        <v>1700</v>
      </c>
      <c r="H127" s="159">
        <v>1700</v>
      </c>
      <c r="I127" s="160">
        <f t="shared" si="5"/>
        <v>503.62519576536283</v>
      </c>
      <c r="J127" s="160">
        <f t="shared" si="6"/>
        <v>503.62519576536283</v>
      </c>
      <c r="K127" s="160">
        <f t="shared" si="7"/>
        <v>503.62519576536283</v>
      </c>
      <c r="L127" s="160">
        <f t="shared" si="8"/>
        <v>503.62519576536283</v>
      </c>
      <c r="M127" s="159">
        <f t="shared" si="9"/>
        <v>503.62519576536283</v>
      </c>
    </row>
    <row r="128" spans="2:13">
      <c r="B128" s="158" t="s">
        <v>496</v>
      </c>
      <c r="C128" s="157">
        <v>196.6285075415058</v>
      </c>
      <c r="D128" s="156">
        <v>7700</v>
      </c>
      <c r="E128" s="156">
        <v>7700</v>
      </c>
      <c r="F128" s="156">
        <v>7700</v>
      </c>
      <c r="G128" s="156">
        <v>7700</v>
      </c>
      <c r="H128" s="155">
        <v>7700</v>
      </c>
      <c r="I128" s="156">
        <f t="shared" si="5"/>
        <v>1514.0395080695946</v>
      </c>
      <c r="J128" s="156">
        <f t="shared" si="6"/>
        <v>1514.0395080695946</v>
      </c>
      <c r="K128" s="156">
        <f t="shared" si="7"/>
        <v>1514.0395080695946</v>
      </c>
      <c r="L128" s="156">
        <f t="shared" si="8"/>
        <v>1514.0395080695946</v>
      </c>
      <c r="M128" s="155">
        <f t="shared" si="9"/>
        <v>1514.0395080695946</v>
      </c>
    </row>
    <row r="129" spans="2:13">
      <c r="B129" s="162" t="s">
        <v>497</v>
      </c>
      <c r="C129" s="161">
        <v>274.32787881110448</v>
      </c>
      <c r="D129" s="160">
        <v>6130</v>
      </c>
      <c r="E129" s="160">
        <v>6130</v>
      </c>
      <c r="F129" s="160">
        <v>6130</v>
      </c>
      <c r="G129" s="160">
        <v>6130</v>
      </c>
      <c r="H129" s="159">
        <v>6130</v>
      </c>
      <c r="I129" s="160">
        <f t="shared" si="5"/>
        <v>1681.6298971120707</v>
      </c>
      <c r="J129" s="160">
        <f t="shared" si="6"/>
        <v>1681.6298971120707</v>
      </c>
      <c r="K129" s="160">
        <f t="shared" si="7"/>
        <v>1681.6298971120707</v>
      </c>
      <c r="L129" s="160">
        <f t="shared" si="8"/>
        <v>1681.6298971120707</v>
      </c>
      <c r="M129" s="159">
        <f t="shared" si="9"/>
        <v>1681.6298971120707</v>
      </c>
    </row>
    <row r="130" spans="2:13">
      <c r="B130" s="158" t="s">
        <v>498</v>
      </c>
      <c r="C130" s="157">
        <v>181.02917838017163</v>
      </c>
      <c r="D130" s="156">
        <v>7500</v>
      </c>
      <c r="E130" s="156">
        <v>7500</v>
      </c>
      <c r="F130" s="156">
        <v>7500</v>
      </c>
      <c r="G130" s="156">
        <v>7500</v>
      </c>
      <c r="H130" s="155">
        <v>7500</v>
      </c>
      <c r="I130" s="156">
        <f t="shared" si="5"/>
        <v>1357.7188378512874</v>
      </c>
      <c r="J130" s="156">
        <f t="shared" si="6"/>
        <v>1357.7188378512874</v>
      </c>
      <c r="K130" s="156">
        <f t="shared" si="7"/>
        <v>1357.7188378512874</v>
      </c>
      <c r="L130" s="156">
        <f t="shared" si="8"/>
        <v>1357.7188378512874</v>
      </c>
      <c r="M130" s="155">
        <f t="shared" si="9"/>
        <v>1357.7188378512874</v>
      </c>
    </row>
    <row r="131" spans="2:13">
      <c r="B131" s="162" t="s">
        <v>499</v>
      </c>
      <c r="C131" s="161">
        <v>175.42949263165531</v>
      </c>
      <c r="D131" s="160">
        <v>6000</v>
      </c>
      <c r="E131" s="160">
        <v>6000</v>
      </c>
      <c r="F131" s="160">
        <v>6000</v>
      </c>
      <c r="G131" s="160">
        <v>6000</v>
      </c>
      <c r="H131" s="159">
        <v>6000</v>
      </c>
      <c r="I131" s="160">
        <f t="shared" si="5"/>
        <v>1052.5769557899318</v>
      </c>
      <c r="J131" s="160">
        <f t="shared" si="6"/>
        <v>1052.5769557899318</v>
      </c>
      <c r="K131" s="160">
        <f t="shared" si="7"/>
        <v>1052.5769557899318</v>
      </c>
      <c r="L131" s="160">
        <f t="shared" si="8"/>
        <v>1052.5769557899318</v>
      </c>
      <c r="M131" s="159">
        <f t="shared" si="9"/>
        <v>1052.5769557899318</v>
      </c>
    </row>
    <row r="132" spans="2:13">
      <c r="B132" s="158" t="s">
        <v>500</v>
      </c>
      <c r="C132" s="157">
        <v>280.67473884908134</v>
      </c>
      <c r="D132" s="156">
        <v>2800</v>
      </c>
      <c r="E132" s="156">
        <v>2800</v>
      </c>
      <c r="F132" s="156">
        <v>2800</v>
      </c>
      <c r="G132" s="156">
        <v>2800</v>
      </c>
      <c r="H132" s="155">
        <v>2800</v>
      </c>
      <c r="I132" s="156">
        <f t="shared" si="5"/>
        <v>785.88926877742767</v>
      </c>
      <c r="J132" s="156">
        <f t="shared" si="6"/>
        <v>785.88926877742767</v>
      </c>
      <c r="K132" s="156">
        <f t="shared" si="7"/>
        <v>785.88926877742767</v>
      </c>
      <c r="L132" s="156">
        <f t="shared" si="8"/>
        <v>785.88926877742767</v>
      </c>
      <c r="M132" s="155">
        <f t="shared" si="9"/>
        <v>785.88926877742767</v>
      </c>
    </row>
    <row r="133" spans="2:13">
      <c r="B133" s="162" t="s">
        <v>501</v>
      </c>
      <c r="C133" s="161">
        <v>231.36850961183114</v>
      </c>
      <c r="D133" s="160">
        <v>2000</v>
      </c>
      <c r="E133" s="160">
        <v>2000</v>
      </c>
      <c r="F133" s="160">
        <v>2000</v>
      </c>
      <c r="G133" s="160">
        <v>2000</v>
      </c>
      <c r="H133" s="159">
        <v>2000</v>
      </c>
      <c r="I133" s="160">
        <f t="shared" ref="I133:I196" si="10">D133*$C133/1000</f>
        <v>462.73701922366229</v>
      </c>
      <c r="J133" s="160">
        <f t="shared" ref="J133:J196" si="11">E133*$C133/1000</f>
        <v>462.73701922366229</v>
      </c>
      <c r="K133" s="160">
        <f t="shared" ref="K133:K196" si="12">F133*$C133/1000</f>
        <v>462.73701922366229</v>
      </c>
      <c r="L133" s="160">
        <f t="shared" ref="L133:L196" si="13">G133*$C133/1000</f>
        <v>462.73701922366229</v>
      </c>
      <c r="M133" s="159">
        <f t="shared" ref="M133:M196" si="14">H133*$C133/1000</f>
        <v>462.73701922366229</v>
      </c>
    </row>
    <row r="134" spans="2:13">
      <c r="B134" s="158" t="s">
        <v>502</v>
      </c>
      <c r="C134" s="157">
        <v>197.8278744085373</v>
      </c>
      <c r="D134" s="156">
        <v>2500</v>
      </c>
      <c r="E134" s="156">
        <v>2500</v>
      </c>
      <c r="F134" s="156">
        <v>2500</v>
      </c>
      <c r="G134" s="156">
        <v>2500</v>
      </c>
      <c r="H134" s="155">
        <v>2500</v>
      </c>
      <c r="I134" s="156">
        <f t="shared" si="10"/>
        <v>494.56968602134322</v>
      </c>
      <c r="J134" s="156">
        <f t="shared" si="11"/>
        <v>494.56968602134322</v>
      </c>
      <c r="K134" s="156">
        <f t="shared" si="12"/>
        <v>494.56968602134322</v>
      </c>
      <c r="L134" s="156">
        <f t="shared" si="13"/>
        <v>494.56968602134322</v>
      </c>
      <c r="M134" s="155">
        <f t="shared" si="14"/>
        <v>494.56968602134322</v>
      </c>
    </row>
    <row r="135" spans="2:13">
      <c r="B135" s="162" t="s">
        <v>503</v>
      </c>
      <c r="C135" s="161">
        <v>280.42369978659082</v>
      </c>
      <c r="D135" s="160">
        <v>5500</v>
      </c>
      <c r="E135" s="160">
        <v>5500</v>
      </c>
      <c r="F135" s="160">
        <v>5500</v>
      </c>
      <c r="G135" s="160">
        <v>5500</v>
      </c>
      <c r="H135" s="159">
        <v>5500</v>
      </c>
      <c r="I135" s="160">
        <f t="shared" si="10"/>
        <v>1542.3303488262495</v>
      </c>
      <c r="J135" s="160">
        <f t="shared" si="11"/>
        <v>1542.3303488262495</v>
      </c>
      <c r="K135" s="160">
        <f t="shared" si="12"/>
        <v>1542.3303488262495</v>
      </c>
      <c r="L135" s="160">
        <f t="shared" si="13"/>
        <v>1542.3303488262495</v>
      </c>
      <c r="M135" s="159">
        <f t="shared" si="14"/>
        <v>1542.3303488262495</v>
      </c>
    </row>
    <row r="136" spans="2:13">
      <c r="B136" s="158" t="s">
        <v>504</v>
      </c>
      <c r="C136" s="157">
        <v>171.89081177596432</v>
      </c>
      <c r="D136" s="156">
        <v>600</v>
      </c>
      <c r="E136" s="156">
        <v>600</v>
      </c>
      <c r="F136" s="156">
        <v>600</v>
      </c>
      <c r="G136" s="156">
        <v>600</v>
      </c>
      <c r="H136" s="155">
        <v>600</v>
      </c>
      <c r="I136" s="156">
        <f t="shared" si="10"/>
        <v>103.1344870655786</v>
      </c>
      <c r="J136" s="156">
        <f t="shared" si="11"/>
        <v>103.1344870655786</v>
      </c>
      <c r="K136" s="156">
        <f t="shared" si="12"/>
        <v>103.1344870655786</v>
      </c>
      <c r="L136" s="156">
        <f t="shared" si="13"/>
        <v>103.1344870655786</v>
      </c>
      <c r="M136" s="155">
        <f t="shared" si="14"/>
        <v>103.1344870655786</v>
      </c>
    </row>
    <row r="137" spans="2:13">
      <c r="B137" s="162" t="s">
        <v>505</v>
      </c>
      <c r="C137" s="161">
        <v>335.43743905086086</v>
      </c>
      <c r="D137" s="160">
        <v>1700</v>
      </c>
      <c r="E137" s="160">
        <v>1700</v>
      </c>
      <c r="F137" s="160">
        <v>1700</v>
      </c>
      <c r="G137" s="160">
        <v>1700</v>
      </c>
      <c r="H137" s="159">
        <v>1700</v>
      </c>
      <c r="I137" s="160">
        <f t="shared" si="10"/>
        <v>570.24364638646341</v>
      </c>
      <c r="J137" s="160">
        <f t="shared" si="11"/>
        <v>570.24364638646341</v>
      </c>
      <c r="K137" s="160">
        <f t="shared" si="12"/>
        <v>570.24364638646341</v>
      </c>
      <c r="L137" s="160">
        <f t="shared" si="13"/>
        <v>570.24364638646341</v>
      </c>
      <c r="M137" s="159">
        <f t="shared" si="14"/>
        <v>570.24364638646341</v>
      </c>
    </row>
    <row r="138" spans="2:13">
      <c r="B138" s="158" t="s">
        <v>506</v>
      </c>
      <c r="C138" s="157">
        <v>464.74266376673449</v>
      </c>
      <c r="D138" s="156">
        <v>740</v>
      </c>
      <c r="E138" s="156">
        <v>740</v>
      </c>
      <c r="F138" s="156">
        <v>740</v>
      </c>
      <c r="G138" s="156">
        <v>740</v>
      </c>
      <c r="H138" s="155">
        <v>740</v>
      </c>
      <c r="I138" s="156">
        <f t="shared" si="10"/>
        <v>343.90957118738356</v>
      </c>
      <c r="J138" s="156">
        <f t="shared" si="11"/>
        <v>343.90957118738356</v>
      </c>
      <c r="K138" s="156">
        <f t="shared" si="12"/>
        <v>343.90957118738356</v>
      </c>
      <c r="L138" s="156">
        <f t="shared" si="13"/>
        <v>343.90957118738356</v>
      </c>
      <c r="M138" s="155">
        <f t="shared" si="14"/>
        <v>343.90957118738356</v>
      </c>
    </row>
    <row r="139" spans="2:13">
      <c r="B139" s="162" t="s">
        <v>507</v>
      </c>
      <c r="C139" s="161">
        <v>189.67954072593068</v>
      </c>
      <c r="D139" s="160">
        <v>7600</v>
      </c>
      <c r="E139" s="160">
        <v>7600</v>
      </c>
      <c r="F139" s="160">
        <v>7600</v>
      </c>
      <c r="G139" s="160">
        <v>7600</v>
      </c>
      <c r="H139" s="159">
        <v>7600</v>
      </c>
      <c r="I139" s="160">
        <f t="shared" si="10"/>
        <v>1441.5645095170732</v>
      </c>
      <c r="J139" s="160">
        <f t="shared" si="11"/>
        <v>1441.5645095170732</v>
      </c>
      <c r="K139" s="160">
        <f t="shared" si="12"/>
        <v>1441.5645095170732</v>
      </c>
      <c r="L139" s="160">
        <f t="shared" si="13"/>
        <v>1441.5645095170732</v>
      </c>
      <c r="M139" s="159">
        <f t="shared" si="14"/>
        <v>1441.5645095170732</v>
      </c>
    </row>
    <row r="140" spans="2:13">
      <c r="B140" s="158" t="s">
        <v>508</v>
      </c>
      <c r="C140" s="157">
        <v>191.47374003763542</v>
      </c>
      <c r="D140" s="156">
        <v>2100</v>
      </c>
      <c r="E140" s="156">
        <v>2100</v>
      </c>
      <c r="F140" s="156">
        <v>2100</v>
      </c>
      <c r="G140" s="156">
        <v>2100</v>
      </c>
      <c r="H140" s="155">
        <v>2100</v>
      </c>
      <c r="I140" s="156">
        <f t="shared" si="10"/>
        <v>402.09485407903441</v>
      </c>
      <c r="J140" s="156">
        <f t="shared" si="11"/>
        <v>402.09485407903441</v>
      </c>
      <c r="K140" s="156">
        <f t="shared" si="12"/>
        <v>402.09485407903441</v>
      </c>
      <c r="L140" s="156">
        <f t="shared" si="13"/>
        <v>402.09485407903441</v>
      </c>
      <c r="M140" s="155">
        <f t="shared" si="14"/>
        <v>402.09485407903441</v>
      </c>
    </row>
    <row r="141" spans="2:13">
      <c r="B141" s="162" t="s">
        <v>509</v>
      </c>
      <c r="C141" s="161">
        <v>212.98422294855553</v>
      </c>
      <c r="D141" s="160">
        <v>2700</v>
      </c>
      <c r="E141" s="160">
        <v>2700</v>
      </c>
      <c r="F141" s="160">
        <v>2700</v>
      </c>
      <c r="G141" s="160">
        <v>2700</v>
      </c>
      <c r="H141" s="159">
        <v>2700</v>
      </c>
      <c r="I141" s="160">
        <f t="shared" si="10"/>
        <v>575.05740196109991</v>
      </c>
      <c r="J141" s="160">
        <f t="shared" si="11"/>
        <v>575.05740196109991</v>
      </c>
      <c r="K141" s="160">
        <f t="shared" si="12"/>
        <v>575.05740196109991</v>
      </c>
      <c r="L141" s="160">
        <f t="shared" si="13"/>
        <v>575.05740196109991</v>
      </c>
      <c r="M141" s="159">
        <f t="shared" si="14"/>
        <v>575.05740196109991</v>
      </c>
    </row>
    <row r="142" spans="2:13">
      <c r="B142" s="158" t="s">
        <v>510</v>
      </c>
      <c r="C142" s="157">
        <v>166.2798666736295</v>
      </c>
      <c r="D142" s="156">
        <v>2100</v>
      </c>
      <c r="E142" s="156">
        <v>2100</v>
      </c>
      <c r="F142" s="156">
        <v>2100</v>
      </c>
      <c r="G142" s="156">
        <v>2100</v>
      </c>
      <c r="H142" s="155">
        <v>2100</v>
      </c>
      <c r="I142" s="156">
        <f t="shared" si="10"/>
        <v>349.18772001462196</v>
      </c>
      <c r="J142" s="156">
        <f t="shared" si="11"/>
        <v>349.18772001462196</v>
      </c>
      <c r="K142" s="156">
        <f t="shared" si="12"/>
        <v>349.18772001462196</v>
      </c>
      <c r="L142" s="156">
        <f t="shared" si="13"/>
        <v>349.18772001462196</v>
      </c>
      <c r="M142" s="155">
        <f t="shared" si="14"/>
        <v>349.18772001462196</v>
      </c>
    </row>
    <row r="143" spans="2:13">
      <c r="B143" s="162" t="s">
        <v>511</v>
      </c>
      <c r="C143" s="161">
        <v>214.60786745364209</v>
      </c>
      <c r="D143" s="160">
        <v>4700</v>
      </c>
      <c r="E143" s="160">
        <v>4700</v>
      </c>
      <c r="F143" s="160">
        <v>4700</v>
      </c>
      <c r="G143" s="160">
        <v>4700</v>
      </c>
      <c r="H143" s="159">
        <v>4700</v>
      </c>
      <c r="I143" s="160">
        <f t="shared" si="10"/>
        <v>1008.6569770321178</v>
      </c>
      <c r="J143" s="160">
        <f t="shared" si="11"/>
        <v>1008.6569770321178</v>
      </c>
      <c r="K143" s="160">
        <f t="shared" si="12"/>
        <v>1008.6569770321178</v>
      </c>
      <c r="L143" s="160">
        <f t="shared" si="13"/>
        <v>1008.6569770321178</v>
      </c>
      <c r="M143" s="159">
        <f t="shared" si="14"/>
        <v>1008.6569770321178</v>
      </c>
    </row>
    <row r="144" spans="2:13">
      <c r="B144" s="158" t="s">
        <v>512</v>
      </c>
      <c r="C144" s="157">
        <v>301.70961048663997</v>
      </c>
      <c r="D144" s="156">
        <v>4900</v>
      </c>
      <c r="E144" s="156">
        <v>4900</v>
      </c>
      <c r="F144" s="156">
        <v>4900</v>
      </c>
      <c r="G144" s="156">
        <v>4900</v>
      </c>
      <c r="H144" s="155">
        <v>4900</v>
      </c>
      <c r="I144" s="156">
        <f t="shared" si="10"/>
        <v>1478.3770913845358</v>
      </c>
      <c r="J144" s="156">
        <f t="shared" si="11"/>
        <v>1478.3770913845358</v>
      </c>
      <c r="K144" s="156">
        <f t="shared" si="12"/>
        <v>1478.3770913845358</v>
      </c>
      <c r="L144" s="156">
        <f t="shared" si="13"/>
        <v>1478.3770913845358</v>
      </c>
      <c r="M144" s="155">
        <f t="shared" si="14"/>
        <v>1478.3770913845358</v>
      </c>
    </row>
    <row r="145" spans="2:13">
      <c r="B145" s="162" t="s">
        <v>513</v>
      </c>
      <c r="C145" s="161">
        <v>338.41457367702117</v>
      </c>
      <c r="D145" s="160">
        <v>3400</v>
      </c>
      <c r="E145" s="160">
        <v>3400</v>
      </c>
      <c r="F145" s="160">
        <v>3400</v>
      </c>
      <c r="G145" s="160">
        <v>3400</v>
      </c>
      <c r="H145" s="159">
        <v>3400</v>
      </c>
      <c r="I145" s="160">
        <f t="shared" si="10"/>
        <v>1150.6095505018718</v>
      </c>
      <c r="J145" s="160">
        <f t="shared" si="11"/>
        <v>1150.6095505018718</v>
      </c>
      <c r="K145" s="160">
        <f t="shared" si="12"/>
        <v>1150.6095505018718</v>
      </c>
      <c r="L145" s="160">
        <f t="shared" si="13"/>
        <v>1150.6095505018718</v>
      </c>
      <c r="M145" s="159">
        <f t="shared" si="14"/>
        <v>1150.6095505018718</v>
      </c>
    </row>
    <row r="146" spans="2:13">
      <c r="B146" s="158" t="s">
        <v>514</v>
      </c>
      <c r="C146" s="157">
        <v>219.3474180381433</v>
      </c>
      <c r="D146" s="156">
        <v>4400</v>
      </c>
      <c r="E146" s="156">
        <v>4400</v>
      </c>
      <c r="F146" s="156">
        <v>4400</v>
      </c>
      <c r="G146" s="156">
        <v>4400</v>
      </c>
      <c r="H146" s="155">
        <v>4400</v>
      </c>
      <c r="I146" s="156">
        <f t="shared" si="10"/>
        <v>965.1286393678306</v>
      </c>
      <c r="J146" s="156">
        <f t="shared" si="11"/>
        <v>965.1286393678306</v>
      </c>
      <c r="K146" s="156">
        <f t="shared" si="12"/>
        <v>965.1286393678306</v>
      </c>
      <c r="L146" s="156">
        <f t="shared" si="13"/>
        <v>965.1286393678306</v>
      </c>
      <c r="M146" s="155">
        <f t="shared" si="14"/>
        <v>965.1286393678306</v>
      </c>
    </row>
    <row r="147" spans="2:13">
      <c r="B147" s="162" t="s">
        <v>515</v>
      </c>
      <c r="C147" s="161">
        <v>348.7485424901443</v>
      </c>
      <c r="D147" s="160">
        <v>1000</v>
      </c>
      <c r="E147" s="160">
        <v>1000</v>
      </c>
      <c r="F147" s="160">
        <v>1000</v>
      </c>
      <c r="G147" s="160">
        <v>1000</v>
      </c>
      <c r="H147" s="159">
        <v>1000</v>
      </c>
      <c r="I147" s="160">
        <f t="shared" si="10"/>
        <v>348.7485424901443</v>
      </c>
      <c r="J147" s="160">
        <f t="shared" si="11"/>
        <v>348.7485424901443</v>
      </c>
      <c r="K147" s="160">
        <f t="shared" si="12"/>
        <v>348.7485424901443</v>
      </c>
      <c r="L147" s="160">
        <f t="shared" si="13"/>
        <v>348.7485424901443</v>
      </c>
      <c r="M147" s="159">
        <f t="shared" si="14"/>
        <v>348.7485424901443</v>
      </c>
    </row>
    <row r="148" spans="2:13">
      <c r="B148" s="158" t="s">
        <v>516</v>
      </c>
      <c r="C148" s="157">
        <v>212.14709243588516</v>
      </c>
      <c r="D148" s="156">
        <v>4300</v>
      </c>
      <c r="E148" s="156">
        <v>4300</v>
      </c>
      <c r="F148" s="156">
        <v>4300</v>
      </c>
      <c r="G148" s="156">
        <v>4300</v>
      </c>
      <c r="H148" s="155">
        <v>4300</v>
      </c>
      <c r="I148" s="156">
        <f t="shared" si="10"/>
        <v>912.23249747430611</v>
      </c>
      <c r="J148" s="156">
        <f t="shared" si="11"/>
        <v>912.23249747430611</v>
      </c>
      <c r="K148" s="156">
        <f t="shared" si="12"/>
        <v>912.23249747430611</v>
      </c>
      <c r="L148" s="156">
        <f t="shared" si="13"/>
        <v>912.23249747430611</v>
      </c>
      <c r="M148" s="155">
        <f t="shared" si="14"/>
        <v>912.23249747430611</v>
      </c>
    </row>
    <row r="149" spans="2:13">
      <c r="B149" s="162" t="s">
        <v>517</v>
      </c>
      <c r="C149" s="161">
        <v>298.16516422949212</v>
      </c>
      <c r="D149" s="160">
        <v>600</v>
      </c>
      <c r="E149" s="160">
        <v>600</v>
      </c>
      <c r="F149" s="160">
        <v>600</v>
      </c>
      <c r="G149" s="160">
        <v>600</v>
      </c>
      <c r="H149" s="159">
        <v>600</v>
      </c>
      <c r="I149" s="160">
        <f t="shared" si="10"/>
        <v>178.89909853769527</v>
      </c>
      <c r="J149" s="160">
        <f t="shared" si="11"/>
        <v>178.89909853769527</v>
      </c>
      <c r="K149" s="160">
        <f t="shared" si="12"/>
        <v>178.89909853769527</v>
      </c>
      <c r="L149" s="160">
        <f t="shared" si="13"/>
        <v>178.89909853769527</v>
      </c>
      <c r="M149" s="159">
        <f t="shared" si="14"/>
        <v>178.89909853769527</v>
      </c>
    </row>
    <row r="150" spans="2:13">
      <c r="B150" s="158" t="s">
        <v>518</v>
      </c>
      <c r="C150" s="157">
        <v>296.04667352463196</v>
      </c>
      <c r="D150" s="156">
        <v>4000</v>
      </c>
      <c r="E150" s="156">
        <v>4000</v>
      </c>
      <c r="F150" s="156">
        <v>4000</v>
      </c>
      <c r="G150" s="156">
        <v>4000</v>
      </c>
      <c r="H150" s="155">
        <v>4000</v>
      </c>
      <c r="I150" s="156">
        <f t="shared" si="10"/>
        <v>1184.1866940985278</v>
      </c>
      <c r="J150" s="156">
        <f t="shared" si="11"/>
        <v>1184.1866940985278</v>
      </c>
      <c r="K150" s="156">
        <f t="shared" si="12"/>
        <v>1184.1866940985278</v>
      </c>
      <c r="L150" s="156">
        <f t="shared" si="13"/>
        <v>1184.1866940985278</v>
      </c>
      <c r="M150" s="155">
        <f t="shared" si="14"/>
        <v>1184.1866940985278</v>
      </c>
    </row>
    <row r="151" spans="2:13">
      <c r="B151" s="162" t="s">
        <v>519</v>
      </c>
      <c r="C151" s="161">
        <v>227.19792529202374</v>
      </c>
      <c r="D151" s="160">
        <v>8900</v>
      </c>
      <c r="E151" s="160">
        <v>8900</v>
      </c>
      <c r="F151" s="160">
        <v>8900</v>
      </c>
      <c r="G151" s="160">
        <v>8900</v>
      </c>
      <c r="H151" s="159">
        <v>8900</v>
      </c>
      <c r="I151" s="160">
        <f t="shared" si="10"/>
        <v>2022.0615350990113</v>
      </c>
      <c r="J151" s="160">
        <f t="shared" si="11"/>
        <v>2022.0615350990113</v>
      </c>
      <c r="K151" s="160">
        <f t="shared" si="12"/>
        <v>2022.0615350990113</v>
      </c>
      <c r="L151" s="160">
        <f t="shared" si="13"/>
        <v>2022.0615350990113</v>
      </c>
      <c r="M151" s="159">
        <f t="shared" si="14"/>
        <v>2022.0615350990113</v>
      </c>
    </row>
    <row r="152" spans="2:13">
      <c r="B152" s="158" t="s">
        <v>520</v>
      </c>
      <c r="C152" s="157">
        <v>422.6963589540369</v>
      </c>
      <c r="D152" s="156">
        <v>600</v>
      </c>
      <c r="E152" s="156">
        <v>600</v>
      </c>
      <c r="F152" s="156">
        <v>600</v>
      </c>
      <c r="G152" s="156">
        <v>600</v>
      </c>
      <c r="H152" s="155">
        <v>600</v>
      </c>
      <c r="I152" s="156">
        <f t="shared" si="10"/>
        <v>253.61781537242214</v>
      </c>
      <c r="J152" s="156">
        <f t="shared" si="11"/>
        <v>253.61781537242214</v>
      </c>
      <c r="K152" s="156">
        <f t="shared" si="12"/>
        <v>253.61781537242214</v>
      </c>
      <c r="L152" s="156">
        <f t="shared" si="13"/>
        <v>253.61781537242214</v>
      </c>
      <c r="M152" s="155">
        <f t="shared" si="14"/>
        <v>253.61781537242214</v>
      </c>
    </row>
    <row r="153" spans="2:13">
      <c r="B153" s="162" t="s">
        <v>521</v>
      </c>
      <c r="C153" s="161">
        <v>171.96766654810432</v>
      </c>
      <c r="D153" s="160">
        <v>5400</v>
      </c>
      <c r="E153" s="160">
        <v>5400</v>
      </c>
      <c r="F153" s="160">
        <v>5400</v>
      </c>
      <c r="G153" s="160">
        <v>5400</v>
      </c>
      <c r="H153" s="159">
        <v>5400</v>
      </c>
      <c r="I153" s="160">
        <f t="shared" si="10"/>
        <v>928.62539935976338</v>
      </c>
      <c r="J153" s="160">
        <f t="shared" si="11"/>
        <v>928.62539935976338</v>
      </c>
      <c r="K153" s="160">
        <f t="shared" si="12"/>
        <v>928.62539935976338</v>
      </c>
      <c r="L153" s="160">
        <f t="shared" si="13"/>
        <v>928.62539935976338</v>
      </c>
      <c r="M153" s="159">
        <f t="shared" si="14"/>
        <v>928.62539935976338</v>
      </c>
    </row>
    <row r="154" spans="2:13">
      <c r="B154" s="158" t="s">
        <v>522</v>
      </c>
      <c r="C154" s="157">
        <v>109.91127695555174</v>
      </c>
      <c r="D154" s="156">
        <v>19800</v>
      </c>
      <c r="E154" s="156">
        <v>19800</v>
      </c>
      <c r="F154" s="156">
        <v>19800</v>
      </c>
      <c r="G154" s="156">
        <v>19800</v>
      </c>
      <c r="H154" s="155">
        <v>19800</v>
      </c>
      <c r="I154" s="156">
        <f t="shared" si="10"/>
        <v>2176.2432837199244</v>
      </c>
      <c r="J154" s="156">
        <f t="shared" si="11"/>
        <v>2176.2432837199244</v>
      </c>
      <c r="K154" s="156">
        <f t="shared" si="12"/>
        <v>2176.2432837199244</v>
      </c>
      <c r="L154" s="156">
        <f t="shared" si="13"/>
        <v>2176.2432837199244</v>
      </c>
      <c r="M154" s="155">
        <f t="shared" si="14"/>
        <v>2176.2432837199244</v>
      </c>
    </row>
    <row r="155" spans="2:13">
      <c r="B155" s="162" t="s">
        <v>523</v>
      </c>
      <c r="C155" s="161">
        <v>331.69340241403654</v>
      </c>
      <c r="D155" s="160">
        <v>900</v>
      </c>
      <c r="E155" s="160">
        <v>900</v>
      </c>
      <c r="F155" s="160">
        <v>900</v>
      </c>
      <c r="G155" s="160">
        <v>900</v>
      </c>
      <c r="H155" s="159">
        <v>900</v>
      </c>
      <c r="I155" s="160">
        <f t="shared" si="10"/>
        <v>298.52406217263291</v>
      </c>
      <c r="J155" s="160">
        <f t="shared" si="11"/>
        <v>298.52406217263291</v>
      </c>
      <c r="K155" s="160">
        <f t="shared" si="12"/>
        <v>298.52406217263291</v>
      </c>
      <c r="L155" s="160">
        <f t="shared" si="13"/>
        <v>298.52406217263291</v>
      </c>
      <c r="M155" s="159">
        <f t="shared" si="14"/>
        <v>298.52406217263291</v>
      </c>
    </row>
    <row r="156" spans="2:13">
      <c r="B156" s="158" t="s">
        <v>524</v>
      </c>
      <c r="C156" s="157">
        <v>258.51877635676681</v>
      </c>
      <c r="D156" s="156">
        <v>1500</v>
      </c>
      <c r="E156" s="156">
        <v>1500</v>
      </c>
      <c r="F156" s="156">
        <v>1500</v>
      </c>
      <c r="G156" s="156">
        <v>1500</v>
      </c>
      <c r="H156" s="155">
        <v>1500</v>
      </c>
      <c r="I156" s="156">
        <f t="shared" si="10"/>
        <v>387.77816453515021</v>
      </c>
      <c r="J156" s="156">
        <f t="shared" si="11"/>
        <v>387.77816453515021</v>
      </c>
      <c r="K156" s="156">
        <f t="shared" si="12"/>
        <v>387.77816453515021</v>
      </c>
      <c r="L156" s="156">
        <f t="shared" si="13"/>
        <v>387.77816453515021</v>
      </c>
      <c r="M156" s="155">
        <f t="shared" si="14"/>
        <v>387.77816453515021</v>
      </c>
    </row>
    <row r="157" spans="2:13">
      <c r="B157" s="162" t="s">
        <v>525</v>
      </c>
      <c r="C157" s="161">
        <v>157.9732663522534</v>
      </c>
      <c r="D157" s="160">
        <v>8500</v>
      </c>
      <c r="E157" s="160">
        <v>8500</v>
      </c>
      <c r="F157" s="160">
        <v>8500</v>
      </c>
      <c r="G157" s="160">
        <v>8500</v>
      </c>
      <c r="H157" s="159">
        <v>8500</v>
      </c>
      <c r="I157" s="160">
        <f t="shared" si="10"/>
        <v>1342.7727639941538</v>
      </c>
      <c r="J157" s="160">
        <f t="shared" si="11"/>
        <v>1342.7727639941538</v>
      </c>
      <c r="K157" s="160">
        <f t="shared" si="12"/>
        <v>1342.7727639941538</v>
      </c>
      <c r="L157" s="160">
        <f t="shared" si="13"/>
        <v>1342.7727639941538</v>
      </c>
      <c r="M157" s="159">
        <f t="shared" si="14"/>
        <v>1342.7727639941538</v>
      </c>
    </row>
    <row r="158" spans="2:13">
      <c r="B158" s="158" t="s">
        <v>526</v>
      </c>
      <c r="C158" s="157">
        <v>177.12880012296137</v>
      </c>
      <c r="D158" s="156">
        <v>6300</v>
      </c>
      <c r="E158" s="156">
        <v>6300</v>
      </c>
      <c r="F158" s="156">
        <v>6300</v>
      </c>
      <c r="G158" s="156">
        <v>6300</v>
      </c>
      <c r="H158" s="155">
        <v>6300</v>
      </c>
      <c r="I158" s="156">
        <f t="shared" si="10"/>
        <v>1115.9114407746565</v>
      </c>
      <c r="J158" s="156">
        <f t="shared" si="11"/>
        <v>1115.9114407746565</v>
      </c>
      <c r="K158" s="156">
        <f t="shared" si="12"/>
        <v>1115.9114407746565</v>
      </c>
      <c r="L158" s="156">
        <f t="shared" si="13"/>
        <v>1115.9114407746565</v>
      </c>
      <c r="M158" s="155">
        <f t="shared" si="14"/>
        <v>1115.9114407746565</v>
      </c>
    </row>
    <row r="159" spans="2:13">
      <c r="B159" s="162" t="s">
        <v>527</v>
      </c>
      <c r="C159" s="161">
        <v>261.74356948165888</v>
      </c>
      <c r="D159" s="160">
        <v>2300</v>
      </c>
      <c r="E159" s="160">
        <v>2300</v>
      </c>
      <c r="F159" s="160">
        <v>2300</v>
      </c>
      <c r="G159" s="160">
        <v>2300</v>
      </c>
      <c r="H159" s="159">
        <v>2300</v>
      </c>
      <c r="I159" s="160">
        <f t="shared" si="10"/>
        <v>602.01020980781539</v>
      </c>
      <c r="J159" s="160">
        <f t="shared" si="11"/>
        <v>602.01020980781539</v>
      </c>
      <c r="K159" s="160">
        <f t="shared" si="12"/>
        <v>602.01020980781539</v>
      </c>
      <c r="L159" s="160">
        <f t="shared" si="13"/>
        <v>602.01020980781539</v>
      </c>
      <c r="M159" s="159">
        <f t="shared" si="14"/>
        <v>602.01020980781539</v>
      </c>
    </row>
    <row r="160" spans="2:13">
      <c r="B160" s="158" t="s">
        <v>528</v>
      </c>
      <c r="C160" s="157">
        <v>119.30323343899779</v>
      </c>
      <c r="D160" s="156">
        <v>6100</v>
      </c>
      <c r="E160" s="156">
        <v>6100</v>
      </c>
      <c r="F160" s="156">
        <v>6100</v>
      </c>
      <c r="G160" s="156">
        <v>6100</v>
      </c>
      <c r="H160" s="155">
        <v>6100</v>
      </c>
      <c r="I160" s="156">
        <f t="shared" si="10"/>
        <v>727.74972397788645</v>
      </c>
      <c r="J160" s="156">
        <f t="shared" si="11"/>
        <v>727.74972397788645</v>
      </c>
      <c r="K160" s="156">
        <f t="shared" si="12"/>
        <v>727.74972397788645</v>
      </c>
      <c r="L160" s="156">
        <f t="shared" si="13"/>
        <v>727.74972397788645</v>
      </c>
      <c r="M160" s="155">
        <f t="shared" si="14"/>
        <v>727.74972397788645</v>
      </c>
    </row>
    <row r="161" spans="2:13">
      <c r="B161" s="162" t="s">
        <v>529</v>
      </c>
      <c r="C161" s="161">
        <v>168.4714869703476</v>
      </c>
      <c r="D161" s="160">
        <v>1600</v>
      </c>
      <c r="E161" s="160">
        <v>1600</v>
      </c>
      <c r="F161" s="160">
        <v>1600</v>
      </c>
      <c r="G161" s="160">
        <v>1600</v>
      </c>
      <c r="H161" s="159">
        <v>1600</v>
      </c>
      <c r="I161" s="160">
        <f t="shared" si="10"/>
        <v>269.55437915255618</v>
      </c>
      <c r="J161" s="160">
        <f t="shared" si="11"/>
        <v>269.55437915255618</v>
      </c>
      <c r="K161" s="160">
        <f t="shared" si="12"/>
        <v>269.55437915255618</v>
      </c>
      <c r="L161" s="160">
        <f t="shared" si="13"/>
        <v>269.55437915255618</v>
      </c>
      <c r="M161" s="159">
        <f t="shared" si="14"/>
        <v>269.55437915255618</v>
      </c>
    </row>
    <row r="162" spans="2:13">
      <c r="B162" s="158" t="s">
        <v>530</v>
      </c>
      <c r="C162" s="157">
        <v>284.19724558834133</v>
      </c>
      <c r="D162" s="156">
        <v>1600</v>
      </c>
      <c r="E162" s="156">
        <v>1600</v>
      </c>
      <c r="F162" s="156">
        <v>1600</v>
      </c>
      <c r="G162" s="156">
        <v>1600</v>
      </c>
      <c r="H162" s="155">
        <v>1600</v>
      </c>
      <c r="I162" s="156">
        <f t="shared" si="10"/>
        <v>454.71559294134613</v>
      </c>
      <c r="J162" s="156">
        <f t="shared" si="11"/>
        <v>454.71559294134613</v>
      </c>
      <c r="K162" s="156">
        <f t="shared" si="12"/>
        <v>454.71559294134613</v>
      </c>
      <c r="L162" s="156">
        <f t="shared" si="13"/>
        <v>454.71559294134613</v>
      </c>
      <c r="M162" s="155">
        <f t="shared" si="14"/>
        <v>454.71559294134613</v>
      </c>
    </row>
    <row r="163" spans="2:13">
      <c r="B163" s="162" t="s">
        <v>531</v>
      </c>
      <c r="C163" s="161">
        <v>264.43119616452213</v>
      </c>
      <c r="D163" s="160">
        <v>2200</v>
      </c>
      <c r="E163" s="160">
        <v>2200</v>
      </c>
      <c r="F163" s="160">
        <v>2200</v>
      </c>
      <c r="G163" s="160">
        <v>2200</v>
      </c>
      <c r="H163" s="159">
        <v>2200</v>
      </c>
      <c r="I163" s="160">
        <f t="shared" si="10"/>
        <v>581.74863156194874</v>
      </c>
      <c r="J163" s="160">
        <f t="shared" si="11"/>
        <v>581.74863156194874</v>
      </c>
      <c r="K163" s="160">
        <f t="shared" si="12"/>
        <v>581.74863156194874</v>
      </c>
      <c r="L163" s="160">
        <f t="shared" si="13"/>
        <v>581.74863156194874</v>
      </c>
      <c r="M163" s="159">
        <f t="shared" si="14"/>
        <v>581.74863156194874</v>
      </c>
    </row>
    <row r="164" spans="2:13">
      <c r="B164" s="158" t="s">
        <v>532</v>
      </c>
      <c r="C164" s="157">
        <v>356.46883741780289</v>
      </c>
      <c r="D164" s="156">
        <v>3600</v>
      </c>
      <c r="E164" s="156">
        <v>3600</v>
      </c>
      <c r="F164" s="156">
        <v>3600</v>
      </c>
      <c r="G164" s="156">
        <v>3600</v>
      </c>
      <c r="H164" s="155">
        <v>3600</v>
      </c>
      <c r="I164" s="156">
        <f t="shared" si="10"/>
        <v>1283.2878147040904</v>
      </c>
      <c r="J164" s="156">
        <f t="shared" si="11"/>
        <v>1283.2878147040904</v>
      </c>
      <c r="K164" s="156">
        <f t="shared" si="12"/>
        <v>1283.2878147040904</v>
      </c>
      <c r="L164" s="156">
        <f t="shared" si="13"/>
        <v>1283.2878147040904</v>
      </c>
      <c r="M164" s="155">
        <f t="shared" si="14"/>
        <v>1283.2878147040904</v>
      </c>
    </row>
    <row r="165" spans="2:13">
      <c r="B165" s="162" t="s">
        <v>533</v>
      </c>
      <c r="C165" s="161">
        <v>191.71012856914993</v>
      </c>
      <c r="D165" s="160">
        <v>2000</v>
      </c>
      <c r="E165" s="160">
        <v>2000</v>
      </c>
      <c r="F165" s="160">
        <v>2000</v>
      </c>
      <c r="G165" s="160">
        <v>2000</v>
      </c>
      <c r="H165" s="159">
        <v>2000</v>
      </c>
      <c r="I165" s="160">
        <f t="shared" si="10"/>
        <v>383.42025713829986</v>
      </c>
      <c r="J165" s="160">
        <f t="shared" si="11"/>
        <v>383.42025713829986</v>
      </c>
      <c r="K165" s="160">
        <f t="shared" si="12"/>
        <v>383.42025713829986</v>
      </c>
      <c r="L165" s="160">
        <f t="shared" si="13"/>
        <v>383.42025713829986</v>
      </c>
      <c r="M165" s="159">
        <f t="shared" si="14"/>
        <v>383.42025713829986</v>
      </c>
    </row>
    <row r="166" spans="2:13">
      <c r="B166" s="158" t="s">
        <v>534</v>
      </c>
      <c r="C166" s="157">
        <v>456.94836750446984</v>
      </c>
      <c r="D166" s="156">
        <v>1000</v>
      </c>
      <c r="E166" s="156">
        <v>1000</v>
      </c>
      <c r="F166" s="156">
        <v>1000</v>
      </c>
      <c r="G166" s="156">
        <v>1000</v>
      </c>
      <c r="H166" s="155">
        <v>1000</v>
      </c>
      <c r="I166" s="156">
        <f t="shared" si="10"/>
        <v>456.94836750446984</v>
      </c>
      <c r="J166" s="156">
        <f t="shared" si="11"/>
        <v>456.94836750446984</v>
      </c>
      <c r="K166" s="156">
        <f t="shared" si="12"/>
        <v>456.94836750446984</v>
      </c>
      <c r="L166" s="156">
        <f t="shared" si="13"/>
        <v>456.94836750446984</v>
      </c>
      <c r="M166" s="155">
        <f t="shared" si="14"/>
        <v>456.94836750446984</v>
      </c>
    </row>
    <row r="167" spans="2:13">
      <c r="B167" s="162" t="s">
        <v>535</v>
      </c>
      <c r="C167" s="161">
        <v>262.5544581529706</v>
      </c>
      <c r="D167" s="160">
        <v>300</v>
      </c>
      <c r="E167" s="160">
        <v>300</v>
      </c>
      <c r="F167" s="160">
        <v>300</v>
      </c>
      <c r="G167" s="160">
        <v>300</v>
      </c>
      <c r="H167" s="159">
        <v>300</v>
      </c>
      <c r="I167" s="160">
        <f t="shared" si="10"/>
        <v>78.766337445891182</v>
      </c>
      <c r="J167" s="160">
        <f t="shared" si="11"/>
        <v>78.766337445891182</v>
      </c>
      <c r="K167" s="160">
        <f t="shared" si="12"/>
        <v>78.766337445891182</v>
      </c>
      <c r="L167" s="160">
        <f t="shared" si="13"/>
        <v>78.766337445891182</v>
      </c>
      <c r="M167" s="159">
        <f t="shared" si="14"/>
        <v>78.766337445891182</v>
      </c>
    </row>
    <row r="168" spans="2:13">
      <c r="B168" s="158" t="s">
        <v>536</v>
      </c>
      <c r="C168" s="157">
        <v>300.9657802010056</v>
      </c>
      <c r="D168" s="156">
        <v>10000</v>
      </c>
      <c r="E168" s="156">
        <v>10000</v>
      </c>
      <c r="F168" s="156">
        <v>10000</v>
      </c>
      <c r="G168" s="156">
        <v>10000</v>
      </c>
      <c r="H168" s="155">
        <v>10000</v>
      </c>
      <c r="I168" s="156">
        <f t="shared" si="10"/>
        <v>3009.657802010056</v>
      </c>
      <c r="J168" s="156">
        <f t="shared" si="11"/>
        <v>3009.657802010056</v>
      </c>
      <c r="K168" s="156">
        <f t="shared" si="12"/>
        <v>3009.657802010056</v>
      </c>
      <c r="L168" s="156">
        <f t="shared" si="13"/>
        <v>3009.657802010056</v>
      </c>
      <c r="M168" s="155">
        <f t="shared" si="14"/>
        <v>3009.657802010056</v>
      </c>
    </row>
    <row r="169" spans="2:13">
      <c r="B169" s="162" t="s">
        <v>537</v>
      </c>
      <c r="C169" s="161">
        <v>499.06527132229911</v>
      </c>
      <c r="D169" s="160">
        <v>1000</v>
      </c>
      <c r="E169" s="160">
        <v>1000</v>
      </c>
      <c r="F169" s="160">
        <v>1000</v>
      </c>
      <c r="G169" s="160">
        <v>1000</v>
      </c>
      <c r="H169" s="159">
        <v>1000</v>
      </c>
      <c r="I169" s="160">
        <f t="shared" si="10"/>
        <v>499.06527132229911</v>
      </c>
      <c r="J169" s="160">
        <f t="shared" si="11"/>
        <v>499.06527132229911</v>
      </c>
      <c r="K169" s="160">
        <f t="shared" si="12"/>
        <v>499.06527132229911</v>
      </c>
      <c r="L169" s="160">
        <f t="shared" si="13"/>
        <v>499.06527132229911</v>
      </c>
      <c r="M169" s="159">
        <f t="shared" si="14"/>
        <v>499.06527132229911</v>
      </c>
    </row>
    <row r="170" spans="2:13">
      <c r="B170" s="158" t="s">
        <v>538</v>
      </c>
      <c r="C170" s="157">
        <v>428.76388024296074</v>
      </c>
      <c r="D170" s="156">
        <v>700</v>
      </c>
      <c r="E170" s="156">
        <v>700</v>
      </c>
      <c r="F170" s="156">
        <v>700</v>
      </c>
      <c r="G170" s="156">
        <v>700</v>
      </c>
      <c r="H170" s="155">
        <v>700</v>
      </c>
      <c r="I170" s="156">
        <f t="shared" si="10"/>
        <v>300.13471617007252</v>
      </c>
      <c r="J170" s="156">
        <f t="shared" si="11"/>
        <v>300.13471617007252</v>
      </c>
      <c r="K170" s="156">
        <f t="shared" si="12"/>
        <v>300.13471617007252</v>
      </c>
      <c r="L170" s="156">
        <f t="shared" si="13"/>
        <v>300.13471617007252</v>
      </c>
      <c r="M170" s="155">
        <f t="shared" si="14"/>
        <v>300.13471617007252</v>
      </c>
    </row>
    <row r="171" spans="2:13">
      <c r="B171" s="162" t="s">
        <v>539</v>
      </c>
      <c r="C171" s="161">
        <v>357.14684856512457</v>
      </c>
      <c r="D171" s="160">
        <v>1100</v>
      </c>
      <c r="E171" s="160">
        <v>1100</v>
      </c>
      <c r="F171" s="160">
        <v>1100</v>
      </c>
      <c r="G171" s="160">
        <v>1100</v>
      </c>
      <c r="H171" s="159">
        <v>1100</v>
      </c>
      <c r="I171" s="160">
        <f t="shared" si="10"/>
        <v>392.86153342163703</v>
      </c>
      <c r="J171" s="160">
        <f t="shared" si="11"/>
        <v>392.86153342163703</v>
      </c>
      <c r="K171" s="160">
        <f t="shared" si="12"/>
        <v>392.86153342163703</v>
      </c>
      <c r="L171" s="160">
        <f t="shared" si="13"/>
        <v>392.86153342163703</v>
      </c>
      <c r="M171" s="159">
        <f t="shared" si="14"/>
        <v>392.86153342163703</v>
      </c>
    </row>
    <row r="172" spans="2:13">
      <c r="B172" s="158" t="s">
        <v>540</v>
      </c>
      <c r="C172" s="157">
        <v>462.60231174627739</v>
      </c>
      <c r="D172" s="156">
        <v>1000</v>
      </c>
      <c r="E172" s="156">
        <v>1000</v>
      </c>
      <c r="F172" s="156">
        <v>1000</v>
      </c>
      <c r="G172" s="156">
        <v>1000</v>
      </c>
      <c r="H172" s="155">
        <v>1000</v>
      </c>
      <c r="I172" s="156">
        <f t="shared" si="10"/>
        <v>462.60231174627739</v>
      </c>
      <c r="J172" s="156">
        <f t="shared" si="11"/>
        <v>462.60231174627739</v>
      </c>
      <c r="K172" s="156">
        <f t="shared" si="12"/>
        <v>462.60231174627739</v>
      </c>
      <c r="L172" s="156">
        <f t="shared" si="13"/>
        <v>462.60231174627739</v>
      </c>
      <c r="M172" s="155">
        <f t="shared" si="14"/>
        <v>462.60231174627739</v>
      </c>
    </row>
    <row r="173" spans="2:13">
      <c r="B173" s="162" t="s">
        <v>541</v>
      </c>
      <c r="C173" s="161">
        <v>335.35063836080587</v>
      </c>
      <c r="D173" s="160">
        <v>1000</v>
      </c>
      <c r="E173" s="160">
        <v>1000</v>
      </c>
      <c r="F173" s="160">
        <v>1000</v>
      </c>
      <c r="G173" s="160">
        <v>1000</v>
      </c>
      <c r="H173" s="159">
        <v>1000</v>
      </c>
      <c r="I173" s="160">
        <f t="shared" si="10"/>
        <v>335.35063836080587</v>
      </c>
      <c r="J173" s="160">
        <f t="shared" si="11"/>
        <v>335.35063836080587</v>
      </c>
      <c r="K173" s="160">
        <f t="shared" si="12"/>
        <v>335.35063836080587</v>
      </c>
      <c r="L173" s="160">
        <f t="shared" si="13"/>
        <v>335.35063836080587</v>
      </c>
      <c r="M173" s="159">
        <f t="shared" si="14"/>
        <v>335.35063836080587</v>
      </c>
    </row>
    <row r="174" spans="2:13">
      <c r="B174" s="158" t="s">
        <v>542</v>
      </c>
      <c r="C174" s="157">
        <v>383.56054484918019</v>
      </c>
      <c r="D174" s="156">
        <v>900</v>
      </c>
      <c r="E174" s="156">
        <v>900</v>
      </c>
      <c r="F174" s="156">
        <v>900</v>
      </c>
      <c r="G174" s="156">
        <v>900</v>
      </c>
      <c r="H174" s="155">
        <v>900</v>
      </c>
      <c r="I174" s="156">
        <f t="shared" si="10"/>
        <v>345.2044903642622</v>
      </c>
      <c r="J174" s="156">
        <f t="shared" si="11"/>
        <v>345.2044903642622</v>
      </c>
      <c r="K174" s="156">
        <f t="shared" si="12"/>
        <v>345.2044903642622</v>
      </c>
      <c r="L174" s="156">
        <f t="shared" si="13"/>
        <v>345.2044903642622</v>
      </c>
      <c r="M174" s="155">
        <f t="shared" si="14"/>
        <v>345.2044903642622</v>
      </c>
    </row>
    <row r="175" spans="2:13">
      <c r="B175" s="162" t="s">
        <v>543</v>
      </c>
      <c r="C175" s="161">
        <v>161.2712288351521</v>
      </c>
      <c r="D175" s="160">
        <v>3400</v>
      </c>
      <c r="E175" s="160">
        <v>3400</v>
      </c>
      <c r="F175" s="160">
        <v>3400</v>
      </c>
      <c r="G175" s="160">
        <v>3400</v>
      </c>
      <c r="H175" s="159">
        <v>3400</v>
      </c>
      <c r="I175" s="160">
        <f t="shared" si="10"/>
        <v>548.3221780395171</v>
      </c>
      <c r="J175" s="160">
        <f t="shared" si="11"/>
        <v>548.3221780395171</v>
      </c>
      <c r="K175" s="160">
        <f t="shared" si="12"/>
        <v>548.3221780395171</v>
      </c>
      <c r="L175" s="160">
        <f t="shared" si="13"/>
        <v>548.3221780395171</v>
      </c>
      <c r="M175" s="159">
        <f t="shared" si="14"/>
        <v>548.3221780395171</v>
      </c>
    </row>
    <row r="176" spans="2:13">
      <c r="B176" s="158" t="s">
        <v>544</v>
      </c>
      <c r="C176" s="157">
        <v>315.45045575494106</v>
      </c>
      <c r="D176" s="156">
        <v>1400</v>
      </c>
      <c r="E176" s="156">
        <v>1400</v>
      </c>
      <c r="F176" s="156">
        <v>1400</v>
      </c>
      <c r="G176" s="156">
        <v>1400</v>
      </c>
      <c r="H176" s="155">
        <v>1400</v>
      </c>
      <c r="I176" s="156">
        <f t="shared" si="10"/>
        <v>441.63063805691746</v>
      </c>
      <c r="J176" s="156">
        <f t="shared" si="11"/>
        <v>441.63063805691746</v>
      </c>
      <c r="K176" s="156">
        <f t="shared" si="12"/>
        <v>441.63063805691746</v>
      </c>
      <c r="L176" s="156">
        <f t="shared" si="13"/>
        <v>441.63063805691746</v>
      </c>
      <c r="M176" s="155">
        <f t="shared" si="14"/>
        <v>441.63063805691746</v>
      </c>
    </row>
    <row r="177" spans="2:13">
      <c r="B177" s="162" t="s">
        <v>545</v>
      </c>
      <c r="C177" s="161">
        <v>273.9777741441813</v>
      </c>
      <c r="D177" s="160">
        <v>2300</v>
      </c>
      <c r="E177" s="160">
        <v>2300</v>
      </c>
      <c r="F177" s="160">
        <v>2300</v>
      </c>
      <c r="G177" s="160">
        <v>2300</v>
      </c>
      <c r="H177" s="159">
        <v>2300</v>
      </c>
      <c r="I177" s="160">
        <f t="shared" si="10"/>
        <v>630.14888053161701</v>
      </c>
      <c r="J177" s="160">
        <f t="shared" si="11"/>
        <v>630.14888053161701</v>
      </c>
      <c r="K177" s="160">
        <f t="shared" si="12"/>
        <v>630.14888053161701</v>
      </c>
      <c r="L177" s="160">
        <f t="shared" si="13"/>
        <v>630.14888053161701</v>
      </c>
      <c r="M177" s="159">
        <f t="shared" si="14"/>
        <v>630.14888053161701</v>
      </c>
    </row>
    <row r="178" spans="2:13">
      <c r="B178" s="158" t="s">
        <v>546</v>
      </c>
      <c r="C178" s="157">
        <v>367.15253133813474</v>
      </c>
      <c r="D178" s="156">
        <v>700</v>
      </c>
      <c r="E178" s="156">
        <v>700</v>
      </c>
      <c r="F178" s="156">
        <v>700</v>
      </c>
      <c r="G178" s="156">
        <v>700</v>
      </c>
      <c r="H178" s="155">
        <v>700</v>
      </c>
      <c r="I178" s="156">
        <f t="shared" si="10"/>
        <v>257.00677193669429</v>
      </c>
      <c r="J178" s="156">
        <f t="shared" si="11"/>
        <v>257.00677193669429</v>
      </c>
      <c r="K178" s="156">
        <f t="shared" si="12"/>
        <v>257.00677193669429</v>
      </c>
      <c r="L178" s="156">
        <f t="shared" si="13"/>
        <v>257.00677193669429</v>
      </c>
      <c r="M178" s="155">
        <f t="shared" si="14"/>
        <v>257.00677193669429</v>
      </c>
    </row>
    <row r="179" spans="2:13">
      <c r="B179" s="162" t="s">
        <v>547</v>
      </c>
      <c r="C179" s="161">
        <v>202.82564554069586</v>
      </c>
      <c r="D179" s="160">
        <v>3500</v>
      </c>
      <c r="E179" s="160">
        <v>3500</v>
      </c>
      <c r="F179" s="160">
        <v>3500</v>
      </c>
      <c r="G179" s="160">
        <v>3500</v>
      </c>
      <c r="H179" s="159">
        <v>3500</v>
      </c>
      <c r="I179" s="160">
        <f t="shared" si="10"/>
        <v>709.88975939243551</v>
      </c>
      <c r="J179" s="160">
        <f t="shared" si="11"/>
        <v>709.88975939243551</v>
      </c>
      <c r="K179" s="160">
        <f t="shared" si="12"/>
        <v>709.88975939243551</v>
      </c>
      <c r="L179" s="160">
        <f t="shared" si="13"/>
        <v>709.88975939243551</v>
      </c>
      <c r="M179" s="159">
        <f t="shared" si="14"/>
        <v>709.88975939243551</v>
      </c>
    </row>
    <row r="180" spans="2:13">
      <c r="B180" s="158" t="s">
        <v>548</v>
      </c>
      <c r="C180" s="157">
        <v>300.05924067423757</v>
      </c>
      <c r="D180" s="156">
        <v>900</v>
      </c>
      <c r="E180" s="156">
        <v>900</v>
      </c>
      <c r="F180" s="156">
        <v>900</v>
      </c>
      <c r="G180" s="156">
        <v>900</v>
      </c>
      <c r="H180" s="155">
        <v>900</v>
      </c>
      <c r="I180" s="156">
        <f t="shared" si="10"/>
        <v>270.05331660681384</v>
      </c>
      <c r="J180" s="156">
        <f t="shared" si="11"/>
        <v>270.05331660681384</v>
      </c>
      <c r="K180" s="156">
        <f t="shared" si="12"/>
        <v>270.05331660681384</v>
      </c>
      <c r="L180" s="156">
        <f t="shared" si="13"/>
        <v>270.05331660681384</v>
      </c>
      <c r="M180" s="155">
        <f t="shared" si="14"/>
        <v>270.05331660681384</v>
      </c>
    </row>
    <row r="181" spans="2:13">
      <c r="B181" s="162" t="s">
        <v>549</v>
      </c>
      <c r="C181" s="161">
        <v>269.67158580948052</v>
      </c>
      <c r="D181" s="160">
        <v>4700</v>
      </c>
      <c r="E181" s="160">
        <v>4700</v>
      </c>
      <c r="F181" s="160">
        <v>4700</v>
      </c>
      <c r="G181" s="160">
        <v>4700</v>
      </c>
      <c r="H181" s="159">
        <v>4700</v>
      </c>
      <c r="I181" s="160">
        <f t="shared" si="10"/>
        <v>1267.4564533045586</v>
      </c>
      <c r="J181" s="160">
        <f t="shared" si="11"/>
        <v>1267.4564533045586</v>
      </c>
      <c r="K181" s="160">
        <f t="shared" si="12"/>
        <v>1267.4564533045586</v>
      </c>
      <c r="L181" s="160">
        <f t="shared" si="13"/>
        <v>1267.4564533045586</v>
      </c>
      <c r="M181" s="159">
        <f t="shared" si="14"/>
        <v>1267.4564533045586</v>
      </c>
    </row>
    <row r="182" spans="2:13">
      <c r="B182" s="158" t="s">
        <v>550</v>
      </c>
      <c r="C182" s="157">
        <v>284.68759985113508</v>
      </c>
      <c r="D182" s="156">
        <v>2500</v>
      </c>
      <c r="E182" s="156">
        <v>2500</v>
      </c>
      <c r="F182" s="156">
        <v>2500</v>
      </c>
      <c r="G182" s="156">
        <v>2500</v>
      </c>
      <c r="H182" s="155">
        <v>2500</v>
      </c>
      <c r="I182" s="156">
        <f t="shared" si="10"/>
        <v>711.71899962783766</v>
      </c>
      <c r="J182" s="156">
        <f t="shared" si="11"/>
        <v>711.71899962783766</v>
      </c>
      <c r="K182" s="156">
        <f t="shared" si="12"/>
        <v>711.71899962783766</v>
      </c>
      <c r="L182" s="156">
        <f t="shared" si="13"/>
        <v>711.71899962783766</v>
      </c>
      <c r="M182" s="155">
        <f t="shared" si="14"/>
        <v>711.71899962783766</v>
      </c>
    </row>
    <row r="183" spans="2:13">
      <c r="B183" s="162" t="s">
        <v>551</v>
      </c>
      <c r="C183" s="161">
        <v>248.65495901147841</v>
      </c>
      <c r="D183" s="160">
        <v>800</v>
      </c>
      <c r="E183" s="160">
        <v>800</v>
      </c>
      <c r="F183" s="160">
        <v>800</v>
      </c>
      <c r="G183" s="160">
        <v>800</v>
      </c>
      <c r="H183" s="159">
        <v>800</v>
      </c>
      <c r="I183" s="160">
        <f t="shared" si="10"/>
        <v>198.92396720918273</v>
      </c>
      <c r="J183" s="160">
        <f t="shared" si="11"/>
        <v>198.92396720918273</v>
      </c>
      <c r="K183" s="160">
        <f t="shared" si="12"/>
        <v>198.92396720918273</v>
      </c>
      <c r="L183" s="160">
        <f t="shared" si="13"/>
        <v>198.92396720918273</v>
      </c>
      <c r="M183" s="159">
        <f t="shared" si="14"/>
        <v>198.92396720918273</v>
      </c>
    </row>
    <row r="184" spans="2:13">
      <c r="B184" s="158" t="s">
        <v>552</v>
      </c>
      <c r="C184" s="157">
        <v>389.70054177534831</v>
      </c>
      <c r="D184" s="156">
        <v>900</v>
      </c>
      <c r="E184" s="156">
        <v>900</v>
      </c>
      <c r="F184" s="156">
        <v>900</v>
      </c>
      <c r="G184" s="156">
        <v>900</v>
      </c>
      <c r="H184" s="155">
        <v>900</v>
      </c>
      <c r="I184" s="156">
        <f t="shared" si="10"/>
        <v>350.73048759781346</v>
      </c>
      <c r="J184" s="156">
        <f t="shared" si="11"/>
        <v>350.73048759781346</v>
      </c>
      <c r="K184" s="156">
        <f t="shared" si="12"/>
        <v>350.73048759781346</v>
      </c>
      <c r="L184" s="156">
        <f t="shared" si="13"/>
        <v>350.73048759781346</v>
      </c>
      <c r="M184" s="155">
        <f t="shared" si="14"/>
        <v>350.73048759781346</v>
      </c>
    </row>
    <row r="185" spans="2:13">
      <c r="B185" s="162" t="s">
        <v>553</v>
      </c>
      <c r="C185" s="161">
        <v>181.92036415970588</v>
      </c>
      <c r="D185" s="160">
        <v>4000</v>
      </c>
      <c r="E185" s="160">
        <v>4000</v>
      </c>
      <c r="F185" s="160">
        <v>4000</v>
      </c>
      <c r="G185" s="160">
        <v>4000</v>
      </c>
      <c r="H185" s="159">
        <v>4000</v>
      </c>
      <c r="I185" s="160">
        <f t="shared" si="10"/>
        <v>727.68145663882353</v>
      </c>
      <c r="J185" s="160">
        <f t="shared" si="11"/>
        <v>727.68145663882353</v>
      </c>
      <c r="K185" s="160">
        <f t="shared" si="12"/>
        <v>727.68145663882353</v>
      </c>
      <c r="L185" s="160">
        <f t="shared" si="13"/>
        <v>727.68145663882353</v>
      </c>
      <c r="M185" s="159">
        <f t="shared" si="14"/>
        <v>727.68145663882353</v>
      </c>
    </row>
    <row r="186" spans="2:13">
      <c r="B186" s="158" t="s">
        <v>554</v>
      </c>
      <c r="C186" s="157">
        <v>371.93633357471276</v>
      </c>
      <c r="D186" s="156">
        <v>700</v>
      </c>
      <c r="E186" s="156">
        <v>700</v>
      </c>
      <c r="F186" s="156">
        <v>700</v>
      </c>
      <c r="G186" s="156">
        <v>700</v>
      </c>
      <c r="H186" s="155">
        <v>700</v>
      </c>
      <c r="I186" s="156">
        <f t="shared" si="10"/>
        <v>260.35543350229892</v>
      </c>
      <c r="J186" s="156">
        <f t="shared" si="11"/>
        <v>260.35543350229892</v>
      </c>
      <c r="K186" s="156">
        <f t="shared" si="12"/>
        <v>260.35543350229892</v>
      </c>
      <c r="L186" s="156">
        <f t="shared" si="13"/>
        <v>260.35543350229892</v>
      </c>
      <c r="M186" s="155">
        <f t="shared" si="14"/>
        <v>260.35543350229892</v>
      </c>
    </row>
    <row r="187" spans="2:13">
      <c r="B187" s="162" t="s">
        <v>555</v>
      </c>
      <c r="C187" s="161">
        <v>200.49382237116433</v>
      </c>
      <c r="D187" s="160">
        <v>1400</v>
      </c>
      <c r="E187" s="160">
        <v>1400</v>
      </c>
      <c r="F187" s="160">
        <v>1400</v>
      </c>
      <c r="G187" s="160">
        <v>1400</v>
      </c>
      <c r="H187" s="159">
        <v>1400</v>
      </c>
      <c r="I187" s="160">
        <f t="shared" si="10"/>
        <v>280.69135131963003</v>
      </c>
      <c r="J187" s="160">
        <f t="shared" si="11"/>
        <v>280.69135131963003</v>
      </c>
      <c r="K187" s="160">
        <f t="shared" si="12"/>
        <v>280.69135131963003</v>
      </c>
      <c r="L187" s="160">
        <f t="shared" si="13"/>
        <v>280.69135131963003</v>
      </c>
      <c r="M187" s="159">
        <f t="shared" si="14"/>
        <v>280.69135131963003</v>
      </c>
    </row>
    <row r="188" spans="2:13">
      <c r="B188" s="158" t="s">
        <v>556</v>
      </c>
      <c r="C188" s="157">
        <v>241.87804163462215</v>
      </c>
      <c r="D188" s="156">
        <v>3100</v>
      </c>
      <c r="E188" s="156">
        <v>3100</v>
      </c>
      <c r="F188" s="156">
        <v>3100</v>
      </c>
      <c r="G188" s="156">
        <v>3100</v>
      </c>
      <c r="H188" s="155">
        <v>3100</v>
      </c>
      <c r="I188" s="156">
        <f t="shared" si="10"/>
        <v>749.82192906732871</v>
      </c>
      <c r="J188" s="156">
        <f t="shared" si="11"/>
        <v>749.82192906732871</v>
      </c>
      <c r="K188" s="156">
        <f t="shared" si="12"/>
        <v>749.82192906732871</v>
      </c>
      <c r="L188" s="156">
        <f t="shared" si="13"/>
        <v>749.82192906732871</v>
      </c>
      <c r="M188" s="155">
        <f t="shared" si="14"/>
        <v>749.82192906732871</v>
      </c>
    </row>
    <row r="189" spans="2:13">
      <c r="B189" s="162" t="s">
        <v>557</v>
      </c>
      <c r="C189" s="161">
        <v>180.15678190953568</v>
      </c>
      <c r="D189" s="160">
        <v>2900</v>
      </c>
      <c r="E189" s="160">
        <v>2900</v>
      </c>
      <c r="F189" s="160">
        <v>2900</v>
      </c>
      <c r="G189" s="160">
        <v>2900</v>
      </c>
      <c r="H189" s="159">
        <v>2900</v>
      </c>
      <c r="I189" s="160">
        <f t="shared" si="10"/>
        <v>522.45466753765345</v>
      </c>
      <c r="J189" s="160">
        <f t="shared" si="11"/>
        <v>522.45466753765345</v>
      </c>
      <c r="K189" s="160">
        <f t="shared" si="12"/>
        <v>522.45466753765345</v>
      </c>
      <c r="L189" s="160">
        <f t="shared" si="13"/>
        <v>522.45466753765345</v>
      </c>
      <c r="M189" s="159">
        <f t="shared" si="14"/>
        <v>522.45466753765345</v>
      </c>
    </row>
    <row r="190" spans="2:13">
      <c r="B190" s="158" t="s">
        <v>558</v>
      </c>
      <c r="C190" s="157">
        <v>190.22866641229444</v>
      </c>
      <c r="D190" s="156">
        <v>900</v>
      </c>
      <c r="E190" s="156">
        <v>900</v>
      </c>
      <c r="F190" s="156">
        <v>900</v>
      </c>
      <c r="G190" s="156">
        <v>900</v>
      </c>
      <c r="H190" s="155">
        <v>900</v>
      </c>
      <c r="I190" s="156">
        <f t="shared" si="10"/>
        <v>171.20579977106502</v>
      </c>
      <c r="J190" s="156">
        <f t="shared" si="11"/>
        <v>171.20579977106502</v>
      </c>
      <c r="K190" s="156">
        <f t="shared" si="12"/>
        <v>171.20579977106502</v>
      </c>
      <c r="L190" s="156">
        <f t="shared" si="13"/>
        <v>171.20579977106502</v>
      </c>
      <c r="M190" s="155">
        <f t="shared" si="14"/>
        <v>171.20579977106502</v>
      </c>
    </row>
    <row r="191" spans="2:13">
      <c r="B191" s="162" t="s">
        <v>559</v>
      </c>
      <c r="C191" s="161">
        <v>382.97889990180926</v>
      </c>
      <c r="D191" s="160">
        <v>900</v>
      </c>
      <c r="E191" s="160">
        <v>900</v>
      </c>
      <c r="F191" s="160">
        <v>900</v>
      </c>
      <c r="G191" s="160">
        <v>900</v>
      </c>
      <c r="H191" s="159">
        <v>900</v>
      </c>
      <c r="I191" s="160">
        <f t="shared" si="10"/>
        <v>344.68100991162834</v>
      </c>
      <c r="J191" s="160">
        <f t="shared" si="11"/>
        <v>344.68100991162834</v>
      </c>
      <c r="K191" s="160">
        <f t="shared" si="12"/>
        <v>344.68100991162834</v>
      </c>
      <c r="L191" s="160">
        <f t="shared" si="13"/>
        <v>344.68100991162834</v>
      </c>
      <c r="M191" s="159">
        <f t="shared" si="14"/>
        <v>344.68100991162834</v>
      </c>
    </row>
    <row r="192" spans="2:13">
      <c r="B192" s="158" t="s">
        <v>560</v>
      </c>
      <c r="C192" s="157">
        <v>271.69943022575512</v>
      </c>
      <c r="D192" s="156">
        <v>1900</v>
      </c>
      <c r="E192" s="156">
        <v>1900</v>
      </c>
      <c r="F192" s="156">
        <v>1900</v>
      </c>
      <c r="G192" s="156">
        <v>1900</v>
      </c>
      <c r="H192" s="155">
        <v>1900</v>
      </c>
      <c r="I192" s="156">
        <f t="shared" si="10"/>
        <v>516.22891742893466</v>
      </c>
      <c r="J192" s="156">
        <f t="shared" si="11"/>
        <v>516.22891742893466</v>
      </c>
      <c r="K192" s="156">
        <f t="shared" si="12"/>
        <v>516.22891742893466</v>
      </c>
      <c r="L192" s="156">
        <f t="shared" si="13"/>
        <v>516.22891742893466</v>
      </c>
      <c r="M192" s="155">
        <f t="shared" si="14"/>
        <v>516.22891742893466</v>
      </c>
    </row>
    <row r="193" spans="2:13">
      <c r="B193" s="162" t="s">
        <v>561</v>
      </c>
      <c r="C193" s="161">
        <v>325.39217221223993</v>
      </c>
      <c r="D193" s="160">
        <v>900</v>
      </c>
      <c r="E193" s="160">
        <v>900</v>
      </c>
      <c r="F193" s="160">
        <v>900</v>
      </c>
      <c r="G193" s="160">
        <v>900</v>
      </c>
      <c r="H193" s="159">
        <v>900</v>
      </c>
      <c r="I193" s="160">
        <f t="shared" si="10"/>
        <v>292.85295499101596</v>
      </c>
      <c r="J193" s="160">
        <f t="shared" si="11"/>
        <v>292.85295499101596</v>
      </c>
      <c r="K193" s="160">
        <f t="shared" si="12"/>
        <v>292.85295499101596</v>
      </c>
      <c r="L193" s="160">
        <f t="shared" si="13"/>
        <v>292.85295499101596</v>
      </c>
      <c r="M193" s="159">
        <f t="shared" si="14"/>
        <v>292.85295499101596</v>
      </c>
    </row>
    <row r="194" spans="2:13">
      <c r="B194" s="158" t="s">
        <v>562</v>
      </c>
      <c r="C194" s="157">
        <v>307.59239461501647</v>
      </c>
      <c r="D194" s="156">
        <v>700</v>
      </c>
      <c r="E194" s="156">
        <v>700</v>
      </c>
      <c r="F194" s="156">
        <v>700</v>
      </c>
      <c r="G194" s="156">
        <v>700</v>
      </c>
      <c r="H194" s="155">
        <v>700</v>
      </c>
      <c r="I194" s="156">
        <f t="shared" si="10"/>
        <v>215.31467623051154</v>
      </c>
      <c r="J194" s="156">
        <f t="shared" si="11"/>
        <v>215.31467623051154</v>
      </c>
      <c r="K194" s="156">
        <f t="shared" si="12"/>
        <v>215.31467623051154</v>
      </c>
      <c r="L194" s="156">
        <f t="shared" si="13"/>
        <v>215.31467623051154</v>
      </c>
      <c r="M194" s="155">
        <f t="shared" si="14"/>
        <v>215.31467623051154</v>
      </c>
    </row>
    <row r="195" spans="2:13">
      <c r="B195" s="162" t="s">
        <v>563</v>
      </c>
      <c r="C195" s="161">
        <v>429.75931704269078</v>
      </c>
      <c r="D195" s="160">
        <v>500</v>
      </c>
      <c r="E195" s="160">
        <v>500</v>
      </c>
      <c r="F195" s="160">
        <v>500</v>
      </c>
      <c r="G195" s="160">
        <v>500</v>
      </c>
      <c r="H195" s="159">
        <v>500</v>
      </c>
      <c r="I195" s="160">
        <f t="shared" si="10"/>
        <v>214.87965852134539</v>
      </c>
      <c r="J195" s="160">
        <f t="shared" si="11"/>
        <v>214.87965852134539</v>
      </c>
      <c r="K195" s="160">
        <f t="shared" si="12"/>
        <v>214.87965852134539</v>
      </c>
      <c r="L195" s="160">
        <f t="shared" si="13"/>
        <v>214.87965852134539</v>
      </c>
      <c r="M195" s="159">
        <f t="shared" si="14"/>
        <v>214.87965852134539</v>
      </c>
    </row>
    <row r="196" spans="2:13">
      <c r="B196" s="158" t="s">
        <v>564</v>
      </c>
      <c r="C196" s="157">
        <v>183.46918324339921</v>
      </c>
      <c r="D196" s="156">
        <v>600</v>
      </c>
      <c r="E196" s="156">
        <v>600</v>
      </c>
      <c r="F196" s="156">
        <v>600</v>
      </c>
      <c r="G196" s="156">
        <v>600</v>
      </c>
      <c r="H196" s="155">
        <v>600</v>
      </c>
      <c r="I196" s="156">
        <f t="shared" si="10"/>
        <v>110.08150994603953</v>
      </c>
      <c r="J196" s="156">
        <f t="shared" si="11"/>
        <v>110.08150994603953</v>
      </c>
      <c r="K196" s="156">
        <f t="shared" si="12"/>
        <v>110.08150994603953</v>
      </c>
      <c r="L196" s="156">
        <f t="shared" si="13"/>
        <v>110.08150994603953</v>
      </c>
      <c r="M196" s="155">
        <f t="shared" si="14"/>
        <v>110.08150994603953</v>
      </c>
    </row>
    <row r="197" spans="2:13">
      <c r="B197" s="162" t="s">
        <v>565</v>
      </c>
      <c r="C197" s="161">
        <v>159.86668736794417</v>
      </c>
      <c r="D197" s="160">
        <v>700</v>
      </c>
      <c r="E197" s="160">
        <v>700</v>
      </c>
      <c r="F197" s="160">
        <v>700</v>
      </c>
      <c r="G197" s="160">
        <v>700</v>
      </c>
      <c r="H197" s="159">
        <v>700</v>
      </c>
      <c r="I197" s="160">
        <f t="shared" ref="I197:I233" si="15">D197*$C197/1000</f>
        <v>111.90668115756091</v>
      </c>
      <c r="J197" s="160">
        <f t="shared" ref="J197:J233" si="16">E197*$C197/1000</f>
        <v>111.90668115756091</v>
      </c>
      <c r="K197" s="160">
        <f t="shared" ref="K197:K233" si="17">F197*$C197/1000</f>
        <v>111.90668115756091</v>
      </c>
      <c r="L197" s="160">
        <f t="shared" ref="L197:L233" si="18">G197*$C197/1000</f>
        <v>111.90668115756091</v>
      </c>
      <c r="M197" s="159">
        <f t="shared" ref="M197:M233" si="19">H197*$C197/1000</f>
        <v>111.90668115756091</v>
      </c>
    </row>
    <row r="198" spans="2:13">
      <c r="B198" s="158" t="s">
        <v>566</v>
      </c>
      <c r="C198" s="157">
        <v>254.0800413983751</v>
      </c>
      <c r="D198" s="156">
        <v>11600</v>
      </c>
      <c r="E198" s="156">
        <v>11600</v>
      </c>
      <c r="F198" s="156">
        <v>11600</v>
      </c>
      <c r="G198" s="156">
        <v>11600</v>
      </c>
      <c r="H198" s="155">
        <v>11600</v>
      </c>
      <c r="I198" s="156">
        <f t="shared" si="15"/>
        <v>2947.3284802211515</v>
      </c>
      <c r="J198" s="156">
        <f t="shared" si="16"/>
        <v>2947.3284802211515</v>
      </c>
      <c r="K198" s="156">
        <f t="shared" si="17"/>
        <v>2947.3284802211515</v>
      </c>
      <c r="L198" s="156">
        <f t="shared" si="18"/>
        <v>2947.3284802211515</v>
      </c>
      <c r="M198" s="155">
        <f t="shared" si="19"/>
        <v>2947.3284802211515</v>
      </c>
    </row>
    <row r="199" spans="2:13">
      <c r="B199" s="162" t="s">
        <v>567</v>
      </c>
      <c r="C199" s="161">
        <v>181.014667278649</v>
      </c>
      <c r="D199" s="160">
        <v>800</v>
      </c>
      <c r="E199" s="160">
        <v>800</v>
      </c>
      <c r="F199" s="160">
        <v>800</v>
      </c>
      <c r="G199" s="160">
        <v>800</v>
      </c>
      <c r="H199" s="159">
        <v>800</v>
      </c>
      <c r="I199" s="160">
        <f t="shared" si="15"/>
        <v>144.81173382291919</v>
      </c>
      <c r="J199" s="160">
        <f t="shared" si="16"/>
        <v>144.81173382291919</v>
      </c>
      <c r="K199" s="160">
        <f t="shared" si="17"/>
        <v>144.81173382291919</v>
      </c>
      <c r="L199" s="160">
        <f t="shared" si="18"/>
        <v>144.81173382291919</v>
      </c>
      <c r="M199" s="159">
        <f t="shared" si="19"/>
        <v>144.81173382291919</v>
      </c>
    </row>
    <row r="200" spans="2:13">
      <c r="B200" s="158" t="s">
        <v>568</v>
      </c>
      <c r="C200" s="157">
        <v>167.94004004405858</v>
      </c>
      <c r="D200" s="156">
        <v>1700</v>
      </c>
      <c r="E200" s="156">
        <v>1700</v>
      </c>
      <c r="F200" s="156">
        <v>1700</v>
      </c>
      <c r="G200" s="156">
        <v>1700</v>
      </c>
      <c r="H200" s="155">
        <v>1700</v>
      </c>
      <c r="I200" s="156">
        <f t="shared" si="15"/>
        <v>285.49806807489961</v>
      </c>
      <c r="J200" s="156">
        <f t="shared" si="16"/>
        <v>285.49806807489961</v>
      </c>
      <c r="K200" s="156">
        <f t="shared" si="17"/>
        <v>285.49806807489961</v>
      </c>
      <c r="L200" s="156">
        <f t="shared" si="18"/>
        <v>285.49806807489961</v>
      </c>
      <c r="M200" s="155">
        <f t="shared" si="19"/>
        <v>285.49806807489961</v>
      </c>
    </row>
    <row r="201" spans="2:13">
      <c r="B201" s="162" t="s">
        <v>569</v>
      </c>
      <c r="C201" s="161">
        <v>403.67725231179423</v>
      </c>
      <c r="D201" s="160">
        <v>1000</v>
      </c>
      <c r="E201" s="160">
        <v>1000</v>
      </c>
      <c r="F201" s="160">
        <v>1000</v>
      </c>
      <c r="G201" s="160">
        <v>1000</v>
      </c>
      <c r="H201" s="159">
        <v>1000</v>
      </c>
      <c r="I201" s="160">
        <f t="shared" si="15"/>
        <v>403.67725231179423</v>
      </c>
      <c r="J201" s="160">
        <f t="shared" si="16"/>
        <v>403.67725231179423</v>
      </c>
      <c r="K201" s="160">
        <f t="shared" si="17"/>
        <v>403.67725231179423</v>
      </c>
      <c r="L201" s="160">
        <f t="shared" si="18"/>
        <v>403.67725231179423</v>
      </c>
      <c r="M201" s="159">
        <f t="shared" si="19"/>
        <v>403.67725231179423</v>
      </c>
    </row>
    <row r="202" spans="2:13">
      <c r="B202" s="158" t="s">
        <v>570</v>
      </c>
      <c r="C202" s="157">
        <v>204.38714249678233</v>
      </c>
      <c r="D202" s="156">
        <v>950</v>
      </c>
      <c r="E202" s="156">
        <v>950</v>
      </c>
      <c r="F202" s="156">
        <v>950</v>
      </c>
      <c r="G202" s="156">
        <v>950</v>
      </c>
      <c r="H202" s="155">
        <v>950</v>
      </c>
      <c r="I202" s="156">
        <f t="shared" si="15"/>
        <v>194.16778537194321</v>
      </c>
      <c r="J202" s="156">
        <f t="shared" si="16"/>
        <v>194.16778537194321</v>
      </c>
      <c r="K202" s="156">
        <f t="shared" si="17"/>
        <v>194.16778537194321</v>
      </c>
      <c r="L202" s="156">
        <f t="shared" si="18"/>
        <v>194.16778537194321</v>
      </c>
      <c r="M202" s="155">
        <f t="shared" si="19"/>
        <v>194.16778537194321</v>
      </c>
    </row>
    <row r="203" spans="2:13">
      <c r="B203" s="162" t="s">
        <v>571</v>
      </c>
      <c r="C203" s="161">
        <v>497.61155587968409</v>
      </c>
      <c r="D203" s="160">
        <v>3500</v>
      </c>
      <c r="E203" s="160">
        <v>3500</v>
      </c>
      <c r="F203" s="160">
        <v>3500</v>
      </c>
      <c r="G203" s="160">
        <v>3500</v>
      </c>
      <c r="H203" s="159">
        <v>3500</v>
      </c>
      <c r="I203" s="160">
        <f t="shared" si="15"/>
        <v>1741.6404455788943</v>
      </c>
      <c r="J203" s="160">
        <f t="shared" si="16"/>
        <v>1741.6404455788943</v>
      </c>
      <c r="K203" s="160">
        <f t="shared" si="17"/>
        <v>1741.6404455788943</v>
      </c>
      <c r="L203" s="160">
        <f t="shared" si="18"/>
        <v>1741.6404455788943</v>
      </c>
      <c r="M203" s="159">
        <f t="shared" si="19"/>
        <v>1741.6404455788943</v>
      </c>
    </row>
    <row r="204" spans="2:13">
      <c r="B204" s="158" t="s">
        <v>572</v>
      </c>
      <c r="C204" s="157">
        <v>315.38763379847347</v>
      </c>
      <c r="D204" s="156">
        <v>50</v>
      </c>
      <c r="E204" s="156">
        <v>50</v>
      </c>
      <c r="F204" s="156">
        <v>50</v>
      </c>
      <c r="G204" s="156">
        <v>50</v>
      </c>
      <c r="H204" s="155">
        <v>50</v>
      </c>
      <c r="I204" s="156">
        <f t="shared" si="15"/>
        <v>15.769381689923673</v>
      </c>
      <c r="J204" s="156">
        <f t="shared" si="16"/>
        <v>15.769381689923673</v>
      </c>
      <c r="K204" s="156">
        <f t="shared" si="17"/>
        <v>15.769381689923673</v>
      </c>
      <c r="L204" s="156">
        <f t="shared" si="18"/>
        <v>15.769381689923673</v>
      </c>
      <c r="M204" s="155">
        <f t="shared" si="19"/>
        <v>15.769381689923673</v>
      </c>
    </row>
    <row r="205" spans="2:13">
      <c r="B205" s="162" t="s">
        <v>573</v>
      </c>
      <c r="C205" s="161">
        <v>286.04848512795871</v>
      </c>
      <c r="D205" s="160">
        <v>1800</v>
      </c>
      <c r="E205" s="160">
        <v>1800</v>
      </c>
      <c r="F205" s="160">
        <v>1800</v>
      </c>
      <c r="G205" s="160">
        <v>1800</v>
      </c>
      <c r="H205" s="159">
        <v>1800</v>
      </c>
      <c r="I205" s="160">
        <f t="shared" si="15"/>
        <v>514.88727323032572</v>
      </c>
      <c r="J205" s="160">
        <f t="shared" si="16"/>
        <v>514.88727323032572</v>
      </c>
      <c r="K205" s="160">
        <f t="shared" si="17"/>
        <v>514.88727323032572</v>
      </c>
      <c r="L205" s="160">
        <f t="shared" si="18"/>
        <v>514.88727323032572</v>
      </c>
      <c r="M205" s="159">
        <f t="shared" si="19"/>
        <v>514.88727323032572</v>
      </c>
    </row>
    <row r="206" spans="2:13">
      <c r="B206" s="158" t="s">
        <v>574</v>
      </c>
      <c r="C206" s="157">
        <v>689.63493515047514</v>
      </c>
      <c r="D206" s="156">
        <v>1350</v>
      </c>
      <c r="E206" s="156">
        <v>1350</v>
      </c>
      <c r="F206" s="156">
        <v>1350</v>
      </c>
      <c r="G206" s="156">
        <v>1350</v>
      </c>
      <c r="H206" s="155">
        <v>1350</v>
      </c>
      <c r="I206" s="156">
        <f t="shared" si="15"/>
        <v>931.0071624531414</v>
      </c>
      <c r="J206" s="156">
        <f t="shared" si="16"/>
        <v>931.0071624531414</v>
      </c>
      <c r="K206" s="156">
        <f t="shared" si="17"/>
        <v>931.0071624531414</v>
      </c>
      <c r="L206" s="156">
        <f t="shared" si="18"/>
        <v>931.0071624531414</v>
      </c>
      <c r="M206" s="155">
        <f t="shared" si="19"/>
        <v>931.0071624531414</v>
      </c>
    </row>
    <row r="207" spans="2:13">
      <c r="B207" s="162" t="s">
        <v>575</v>
      </c>
      <c r="C207" s="161">
        <v>181.72712698438835</v>
      </c>
      <c r="D207" s="160">
        <v>1500</v>
      </c>
      <c r="E207" s="160">
        <v>1500</v>
      </c>
      <c r="F207" s="160">
        <v>1500</v>
      </c>
      <c r="G207" s="160">
        <v>1500</v>
      </c>
      <c r="H207" s="159">
        <v>1500</v>
      </c>
      <c r="I207" s="160">
        <f t="shared" si="15"/>
        <v>272.59069047658249</v>
      </c>
      <c r="J207" s="160">
        <f t="shared" si="16"/>
        <v>272.59069047658249</v>
      </c>
      <c r="K207" s="160">
        <f t="shared" si="17"/>
        <v>272.59069047658249</v>
      </c>
      <c r="L207" s="160">
        <f t="shared" si="18"/>
        <v>272.59069047658249</v>
      </c>
      <c r="M207" s="159">
        <f t="shared" si="19"/>
        <v>272.59069047658249</v>
      </c>
    </row>
    <row r="208" spans="2:13">
      <c r="B208" s="158" t="s">
        <v>576</v>
      </c>
      <c r="C208" s="157">
        <v>697.75017739732607</v>
      </c>
      <c r="D208" s="156">
        <v>700</v>
      </c>
      <c r="E208" s="156">
        <v>700</v>
      </c>
      <c r="F208" s="156">
        <v>700</v>
      </c>
      <c r="G208" s="156">
        <v>700</v>
      </c>
      <c r="H208" s="155">
        <v>700</v>
      </c>
      <c r="I208" s="156">
        <f t="shared" si="15"/>
        <v>488.42512417812827</v>
      </c>
      <c r="J208" s="156">
        <f t="shared" si="16"/>
        <v>488.42512417812827</v>
      </c>
      <c r="K208" s="156">
        <f t="shared" si="17"/>
        <v>488.42512417812827</v>
      </c>
      <c r="L208" s="156">
        <f t="shared" si="18"/>
        <v>488.42512417812827</v>
      </c>
      <c r="M208" s="155">
        <f t="shared" si="19"/>
        <v>488.42512417812827</v>
      </c>
    </row>
    <row r="209" spans="2:13">
      <c r="B209" s="162" t="s">
        <v>577</v>
      </c>
      <c r="C209" s="161">
        <v>151.84066130322273</v>
      </c>
      <c r="D209" s="160">
        <v>1500</v>
      </c>
      <c r="E209" s="160">
        <v>1500</v>
      </c>
      <c r="F209" s="160">
        <v>1500</v>
      </c>
      <c r="G209" s="160">
        <v>1500</v>
      </c>
      <c r="H209" s="159">
        <v>1500</v>
      </c>
      <c r="I209" s="160">
        <f t="shared" si="15"/>
        <v>227.76099195483408</v>
      </c>
      <c r="J209" s="160">
        <f t="shared" si="16"/>
        <v>227.76099195483408</v>
      </c>
      <c r="K209" s="160">
        <f t="shared" si="17"/>
        <v>227.76099195483408</v>
      </c>
      <c r="L209" s="160">
        <f t="shared" si="18"/>
        <v>227.76099195483408</v>
      </c>
      <c r="M209" s="159">
        <f t="shared" si="19"/>
        <v>227.76099195483408</v>
      </c>
    </row>
    <row r="210" spans="2:13">
      <c r="B210" s="158" t="s">
        <v>578</v>
      </c>
      <c r="C210" s="157">
        <v>216.36310520973763</v>
      </c>
      <c r="D210" s="156">
        <v>1700</v>
      </c>
      <c r="E210" s="156">
        <v>1700</v>
      </c>
      <c r="F210" s="156">
        <v>1700</v>
      </c>
      <c r="G210" s="156">
        <v>1700</v>
      </c>
      <c r="H210" s="155">
        <v>1700</v>
      </c>
      <c r="I210" s="156">
        <f t="shared" si="15"/>
        <v>367.81727885655397</v>
      </c>
      <c r="J210" s="156">
        <f t="shared" si="16"/>
        <v>367.81727885655397</v>
      </c>
      <c r="K210" s="156">
        <f t="shared" si="17"/>
        <v>367.81727885655397</v>
      </c>
      <c r="L210" s="156">
        <f t="shared" si="18"/>
        <v>367.81727885655397</v>
      </c>
      <c r="M210" s="155">
        <f t="shared" si="19"/>
        <v>367.81727885655397</v>
      </c>
    </row>
    <row r="211" spans="2:13">
      <c r="B211" s="162" t="s">
        <v>579</v>
      </c>
      <c r="C211" s="161">
        <v>719.31641976601645</v>
      </c>
      <c r="D211" s="160">
        <v>1400</v>
      </c>
      <c r="E211" s="160">
        <v>1400</v>
      </c>
      <c r="F211" s="160">
        <v>1400</v>
      </c>
      <c r="G211" s="160">
        <v>1400</v>
      </c>
      <c r="H211" s="159">
        <v>1400</v>
      </c>
      <c r="I211" s="160">
        <f t="shared" si="15"/>
        <v>1007.042987672423</v>
      </c>
      <c r="J211" s="160">
        <f t="shared" si="16"/>
        <v>1007.042987672423</v>
      </c>
      <c r="K211" s="160">
        <f t="shared" si="17"/>
        <v>1007.042987672423</v>
      </c>
      <c r="L211" s="160">
        <f t="shared" si="18"/>
        <v>1007.042987672423</v>
      </c>
      <c r="M211" s="159">
        <f t="shared" si="19"/>
        <v>1007.042987672423</v>
      </c>
    </row>
    <row r="212" spans="2:13">
      <c r="B212" s="158" t="s">
        <v>580</v>
      </c>
      <c r="C212" s="157">
        <v>143.14613953928341</v>
      </c>
      <c r="D212" s="156">
        <v>1500</v>
      </c>
      <c r="E212" s="156">
        <v>1500</v>
      </c>
      <c r="F212" s="156">
        <v>1500</v>
      </c>
      <c r="G212" s="156">
        <v>1500</v>
      </c>
      <c r="H212" s="155">
        <v>1500</v>
      </c>
      <c r="I212" s="156">
        <f t="shared" si="15"/>
        <v>214.71920930892512</v>
      </c>
      <c r="J212" s="156">
        <f t="shared" si="16"/>
        <v>214.71920930892512</v>
      </c>
      <c r="K212" s="156">
        <f t="shared" si="17"/>
        <v>214.71920930892512</v>
      </c>
      <c r="L212" s="156">
        <f t="shared" si="18"/>
        <v>214.71920930892512</v>
      </c>
      <c r="M212" s="155">
        <f t="shared" si="19"/>
        <v>214.71920930892512</v>
      </c>
    </row>
    <row r="213" spans="2:13">
      <c r="B213" s="162" t="s">
        <v>581</v>
      </c>
      <c r="C213" s="161">
        <v>171.68908672364705</v>
      </c>
      <c r="D213" s="160">
        <v>5300</v>
      </c>
      <c r="E213" s="160">
        <v>5300</v>
      </c>
      <c r="F213" s="160">
        <v>5300</v>
      </c>
      <c r="G213" s="160">
        <v>5300</v>
      </c>
      <c r="H213" s="159">
        <v>5300</v>
      </c>
      <c r="I213" s="160">
        <f t="shared" si="15"/>
        <v>909.95215963532939</v>
      </c>
      <c r="J213" s="160">
        <f t="shared" si="16"/>
        <v>909.95215963532939</v>
      </c>
      <c r="K213" s="160">
        <f t="shared" si="17"/>
        <v>909.95215963532939</v>
      </c>
      <c r="L213" s="160">
        <f t="shared" si="18"/>
        <v>909.95215963532939</v>
      </c>
      <c r="M213" s="159">
        <f t="shared" si="19"/>
        <v>909.95215963532939</v>
      </c>
    </row>
    <row r="214" spans="2:13">
      <c r="B214" s="158" t="s">
        <v>582</v>
      </c>
      <c r="C214" s="157">
        <v>283.4912814179653</v>
      </c>
      <c r="D214" s="156">
        <v>800</v>
      </c>
      <c r="E214" s="156">
        <v>800</v>
      </c>
      <c r="F214" s="156">
        <v>800</v>
      </c>
      <c r="G214" s="156">
        <v>800</v>
      </c>
      <c r="H214" s="155">
        <v>800</v>
      </c>
      <c r="I214" s="156">
        <f t="shared" si="15"/>
        <v>226.79302513437224</v>
      </c>
      <c r="J214" s="156">
        <f t="shared" si="16"/>
        <v>226.79302513437224</v>
      </c>
      <c r="K214" s="156">
        <f t="shared" si="17"/>
        <v>226.79302513437224</v>
      </c>
      <c r="L214" s="156">
        <f t="shared" si="18"/>
        <v>226.79302513437224</v>
      </c>
      <c r="M214" s="155">
        <f t="shared" si="19"/>
        <v>226.79302513437224</v>
      </c>
    </row>
    <row r="215" spans="2:13">
      <c r="B215" s="162" t="s">
        <v>583</v>
      </c>
      <c r="C215" s="161">
        <v>188.45577461303753</v>
      </c>
      <c r="D215" s="160">
        <v>400</v>
      </c>
      <c r="E215" s="160">
        <v>400</v>
      </c>
      <c r="F215" s="160">
        <v>400</v>
      </c>
      <c r="G215" s="160">
        <v>400</v>
      </c>
      <c r="H215" s="159">
        <v>400</v>
      </c>
      <c r="I215" s="160">
        <f t="shared" si="15"/>
        <v>75.382309845215019</v>
      </c>
      <c r="J215" s="160">
        <f t="shared" si="16"/>
        <v>75.382309845215019</v>
      </c>
      <c r="K215" s="160">
        <f t="shared" si="17"/>
        <v>75.382309845215019</v>
      </c>
      <c r="L215" s="160">
        <f t="shared" si="18"/>
        <v>75.382309845215019</v>
      </c>
      <c r="M215" s="159">
        <f t="shared" si="19"/>
        <v>75.382309845215019</v>
      </c>
    </row>
    <row r="216" spans="2:13">
      <c r="B216" s="158" t="s">
        <v>584</v>
      </c>
      <c r="C216" s="157">
        <v>322.91032629044241</v>
      </c>
      <c r="D216" s="156">
        <v>2148</v>
      </c>
      <c r="E216" s="156">
        <v>2148</v>
      </c>
      <c r="F216" s="156">
        <v>2148</v>
      </c>
      <c r="G216" s="156">
        <v>2148</v>
      </c>
      <c r="H216" s="155">
        <v>2148</v>
      </c>
      <c r="I216" s="156">
        <f t="shared" si="15"/>
        <v>693.61138087187032</v>
      </c>
      <c r="J216" s="156">
        <f t="shared" si="16"/>
        <v>693.61138087187032</v>
      </c>
      <c r="K216" s="156">
        <f t="shared" si="17"/>
        <v>693.61138087187032</v>
      </c>
      <c r="L216" s="156">
        <f t="shared" si="18"/>
        <v>693.61138087187032</v>
      </c>
      <c r="M216" s="155">
        <f t="shared" si="19"/>
        <v>693.61138087187032</v>
      </c>
    </row>
    <row r="217" spans="2:13">
      <c r="B217" s="162" t="s">
        <v>585</v>
      </c>
      <c r="C217" s="161">
        <v>487.87609550376618</v>
      </c>
      <c r="D217" s="160">
        <v>200</v>
      </c>
      <c r="E217" s="160">
        <v>200</v>
      </c>
      <c r="F217" s="160">
        <v>200</v>
      </c>
      <c r="G217" s="160">
        <v>200</v>
      </c>
      <c r="H217" s="159">
        <v>200</v>
      </c>
      <c r="I217" s="160">
        <f t="shared" si="15"/>
        <v>97.575219100753245</v>
      </c>
      <c r="J217" s="160">
        <f t="shared" si="16"/>
        <v>97.575219100753245</v>
      </c>
      <c r="K217" s="160">
        <f t="shared" si="17"/>
        <v>97.575219100753245</v>
      </c>
      <c r="L217" s="160">
        <f t="shared" si="18"/>
        <v>97.575219100753245</v>
      </c>
      <c r="M217" s="159">
        <f t="shared" si="19"/>
        <v>97.575219100753245</v>
      </c>
    </row>
    <row r="218" spans="2:13">
      <c r="B218" s="158" t="s">
        <v>586</v>
      </c>
      <c r="C218" s="157">
        <v>316.00557192081283</v>
      </c>
      <c r="D218" s="156">
        <v>1000</v>
      </c>
      <c r="E218" s="156">
        <v>1000</v>
      </c>
      <c r="F218" s="156">
        <v>1000</v>
      </c>
      <c r="G218" s="156">
        <v>1000</v>
      </c>
      <c r="H218" s="155">
        <v>1000</v>
      </c>
      <c r="I218" s="156">
        <f t="shared" si="15"/>
        <v>316.00557192081283</v>
      </c>
      <c r="J218" s="156">
        <f t="shared" si="16"/>
        <v>316.00557192081283</v>
      </c>
      <c r="K218" s="156">
        <f t="shared" si="17"/>
        <v>316.00557192081283</v>
      </c>
      <c r="L218" s="156">
        <f t="shared" si="18"/>
        <v>316.00557192081283</v>
      </c>
      <c r="M218" s="155">
        <f t="shared" si="19"/>
        <v>316.00557192081283</v>
      </c>
    </row>
    <row r="219" spans="2:13">
      <c r="B219" s="162" t="s">
        <v>587</v>
      </c>
      <c r="C219" s="161">
        <v>497.49744460851252</v>
      </c>
      <c r="D219" s="160">
        <v>700</v>
      </c>
      <c r="E219" s="160">
        <v>700</v>
      </c>
      <c r="F219" s="160">
        <v>700</v>
      </c>
      <c r="G219" s="160">
        <v>700</v>
      </c>
      <c r="H219" s="159">
        <v>700</v>
      </c>
      <c r="I219" s="160">
        <f t="shared" si="15"/>
        <v>348.24821122595876</v>
      </c>
      <c r="J219" s="160">
        <f t="shared" si="16"/>
        <v>348.24821122595876</v>
      </c>
      <c r="K219" s="160">
        <f t="shared" si="17"/>
        <v>348.24821122595876</v>
      </c>
      <c r="L219" s="160">
        <f t="shared" si="18"/>
        <v>348.24821122595876</v>
      </c>
      <c r="M219" s="159">
        <f t="shared" si="19"/>
        <v>348.24821122595876</v>
      </c>
    </row>
    <row r="220" spans="2:13">
      <c r="B220" s="158" t="s">
        <v>588</v>
      </c>
      <c r="C220" s="157">
        <v>234.11542470542176</v>
      </c>
      <c r="D220" s="156">
        <v>700</v>
      </c>
      <c r="E220" s="156">
        <v>700</v>
      </c>
      <c r="F220" s="156">
        <v>700</v>
      </c>
      <c r="G220" s="156">
        <v>700</v>
      </c>
      <c r="H220" s="155">
        <v>700</v>
      </c>
      <c r="I220" s="156">
        <f t="shared" si="15"/>
        <v>163.88079729379524</v>
      </c>
      <c r="J220" s="156">
        <f t="shared" si="16"/>
        <v>163.88079729379524</v>
      </c>
      <c r="K220" s="156">
        <f t="shared" si="17"/>
        <v>163.88079729379524</v>
      </c>
      <c r="L220" s="156">
        <f t="shared" si="18"/>
        <v>163.88079729379524</v>
      </c>
      <c r="M220" s="155">
        <f t="shared" si="19"/>
        <v>163.88079729379524</v>
      </c>
    </row>
    <row r="221" spans="2:13">
      <c r="B221" s="162" t="s">
        <v>589</v>
      </c>
      <c r="C221" s="161">
        <v>362.52546075689634</v>
      </c>
      <c r="D221" s="160">
        <v>250</v>
      </c>
      <c r="E221" s="160">
        <v>250</v>
      </c>
      <c r="F221" s="160">
        <v>250</v>
      </c>
      <c r="G221" s="160">
        <v>250</v>
      </c>
      <c r="H221" s="159">
        <v>250</v>
      </c>
      <c r="I221" s="160">
        <f t="shared" si="15"/>
        <v>90.631365189224084</v>
      </c>
      <c r="J221" s="160">
        <f t="shared" si="16"/>
        <v>90.631365189224084</v>
      </c>
      <c r="K221" s="160">
        <f t="shared" si="17"/>
        <v>90.631365189224084</v>
      </c>
      <c r="L221" s="160">
        <f t="shared" si="18"/>
        <v>90.631365189224084</v>
      </c>
      <c r="M221" s="159">
        <f t="shared" si="19"/>
        <v>90.631365189224084</v>
      </c>
    </row>
    <row r="222" spans="2:13">
      <c r="B222" s="158" t="s">
        <v>590</v>
      </c>
      <c r="C222" s="157">
        <v>406.54953171538642</v>
      </c>
      <c r="D222" s="156">
        <v>4200</v>
      </c>
      <c r="E222" s="156">
        <v>4200</v>
      </c>
      <c r="F222" s="156">
        <v>4200</v>
      </c>
      <c r="G222" s="156">
        <v>4200</v>
      </c>
      <c r="H222" s="155">
        <v>4200</v>
      </c>
      <c r="I222" s="156">
        <f t="shared" si="15"/>
        <v>1707.508033204623</v>
      </c>
      <c r="J222" s="156">
        <f t="shared" si="16"/>
        <v>1707.508033204623</v>
      </c>
      <c r="K222" s="156">
        <f t="shared" si="17"/>
        <v>1707.508033204623</v>
      </c>
      <c r="L222" s="156">
        <f t="shared" si="18"/>
        <v>1707.508033204623</v>
      </c>
      <c r="M222" s="155">
        <f t="shared" si="19"/>
        <v>1707.508033204623</v>
      </c>
    </row>
    <row r="223" spans="2:13">
      <c r="B223" s="162" t="s">
        <v>591</v>
      </c>
      <c r="C223" s="161">
        <v>499.47094545028341</v>
      </c>
      <c r="D223" s="160">
        <v>7300</v>
      </c>
      <c r="E223" s="160">
        <v>7300</v>
      </c>
      <c r="F223" s="160">
        <v>7300</v>
      </c>
      <c r="G223" s="160">
        <v>7300</v>
      </c>
      <c r="H223" s="159">
        <v>7300</v>
      </c>
      <c r="I223" s="160">
        <f t="shared" si="15"/>
        <v>3646.1379017870686</v>
      </c>
      <c r="J223" s="160">
        <f t="shared" si="16"/>
        <v>3646.1379017870686</v>
      </c>
      <c r="K223" s="160">
        <f t="shared" si="17"/>
        <v>3646.1379017870686</v>
      </c>
      <c r="L223" s="160">
        <f t="shared" si="18"/>
        <v>3646.1379017870686</v>
      </c>
      <c r="M223" s="159">
        <f t="shared" si="19"/>
        <v>3646.1379017870686</v>
      </c>
    </row>
    <row r="224" spans="2:13">
      <c r="B224" s="158" t="s">
        <v>592</v>
      </c>
      <c r="C224" s="157">
        <v>307.2234972393876</v>
      </c>
      <c r="D224" s="156">
        <v>6500</v>
      </c>
      <c r="E224" s="156">
        <v>6500</v>
      </c>
      <c r="F224" s="156">
        <v>6500</v>
      </c>
      <c r="G224" s="156">
        <v>6500</v>
      </c>
      <c r="H224" s="155">
        <v>6500</v>
      </c>
      <c r="I224" s="156">
        <f t="shared" si="15"/>
        <v>1996.9527320560194</v>
      </c>
      <c r="J224" s="156">
        <f t="shared" si="16"/>
        <v>1996.9527320560194</v>
      </c>
      <c r="K224" s="156">
        <f t="shared" si="17"/>
        <v>1996.9527320560194</v>
      </c>
      <c r="L224" s="156">
        <f t="shared" si="18"/>
        <v>1996.9527320560194</v>
      </c>
      <c r="M224" s="155">
        <f t="shared" si="19"/>
        <v>1996.9527320560194</v>
      </c>
    </row>
    <row r="225" spans="2:13">
      <c r="B225" s="162" t="s">
        <v>593</v>
      </c>
      <c r="C225" s="161">
        <v>231.96304763690273</v>
      </c>
      <c r="D225" s="160">
        <v>7600</v>
      </c>
      <c r="E225" s="160">
        <v>7600</v>
      </c>
      <c r="F225" s="160">
        <v>7600</v>
      </c>
      <c r="G225" s="160">
        <v>7600</v>
      </c>
      <c r="H225" s="159">
        <v>7600</v>
      </c>
      <c r="I225" s="160">
        <f t="shared" si="15"/>
        <v>1762.9191620404608</v>
      </c>
      <c r="J225" s="160">
        <f t="shared" si="16"/>
        <v>1762.9191620404608</v>
      </c>
      <c r="K225" s="160">
        <f t="shared" si="17"/>
        <v>1762.9191620404608</v>
      </c>
      <c r="L225" s="160">
        <f t="shared" si="18"/>
        <v>1762.9191620404608</v>
      </c>
      <c r="M225" s="159">
        <f t="shared" si="19"/>
        <v>1762.9191620404608</v>
      </c>
    </row>
    <row r="226" spans="2:13">
      <c r="B226" s="158" t="s">
        <v>594</v>
      </c>
      <c r="C226" s="157">
        <v>196.21241631711283</v>
      </c>
      <c r="D226" s="156">
        <v>8000</v>
      </c>
      <c r="E226" s="156">
        <v>8000</v>
      </c>
      <c r="F226" s="156">
        <v>8000</v>
      </c>
      <c r="G226" s="156">
        <v>8000</v>
      </c>
      <c r="H226" s="155">
        <v>8000</v>
      </c>
      <c r="I226" s="156">
        <f t="shared" si="15"/>
        <v>1569.6993305369026</v>
      </c>
      <c r="J226" s="156">
        <f t="shared" si="16"/>
        <v>1569.6993305369026</v>
      </c>
      <c r="K226" s="156">
        <f t="shared" si="17"/>
        <v>1569.6993305369026</v>
      </c>
      <c r="L226" s="156">
        <f t="shared" si="18"/>
        <v>1569.6993305369026</v>
      </c>
      <c r="M226" s="155">
        <f t="shared" si="19"/>
        <v>1569.6993305369026</v>
      </c>
    </row>
    <row r="227" spans="2:13">
      <c r="B227" s="162" t="s">
        <v>595</v>
      </c>
      <c r="C227" s="161">
        <v>204.31766042611198</v>
      </c>
      <c r="D227" s="160">
        <v>5000</v>
      </c>
      <c r="E227" s="160">
        <v>5000</v>
      </c>
      <c r="F227" s="160">
        <v>5000</v>
      </c>
      <c r="G227" s="160">
        <v>5000</v>
      </c>
      <c r="H227" s="159">
        <v>5000</v>
      </c>
      <c r="I227" s="160">
        <f t="shared" si="15"/>
        <v>1021.5883021305599</v>
      </c>
      <c r="J227" s="160">
        <f t="shared" si="16"/>
        <v>1021.5883021305599</v>
      </c>
      <c r="K227" s="160">
        <f t="shared" si="17"/>
        <v>1021.5883021305599</v>
      </c>
      <c r="L227" s="160">
        <f t="shared" si="18"/>
        <v>1021.5883021305599</v>
      </c>
      <c r="M227" s="159">
        <f t="shared" si="19"/>
        <v>1021.5883021305599</v>
      </c>
    </row>
    <row r="228" spans="2:13">
      <c r="B228" s="158" t="s">
        <v>596</v>
      </c>
      <c r="C228" s="157">
        <v>239.15085372417136</v>
      </c>
      <c r="D228" s="156">
        <v>7900</v>
      </c>
      <c r="E228" s="156">
        <v>7900</v>
      </c>
      <c r="F228" s="156">
        <v>7900</v>
      </c>
      <c r="G228" s="156">
        <v>7900</v>
      </c>
      <c r="H228" s="155">
        <v>7900</v>
      </c>
      <c r="I228" s="156">
        <f t="shared" si="15"/>
        <v>1889.2917444209538</v>
      </c>
      <c r="J228" s="156">
        <f t="shared" si="16"/>
        <v>1889.2917444209538</v>
      </c>
      <c r="K228" s="156">
        <f t="shared" si="17"/>
        <v>1889.2917444209538</v>
      </c>
      <c r="L228" s="156">
        <f t="shared" si="18"/>
        <v>1889.2917444209538</v>
      </c>
      <c r="M228" s="155">
        <f t="shared" si="19"/>
        <v>1889.2917444209538</v>
      </c>
    </row>
    <row r="229" spans="2:13">
      <c r="B229" s="162" t="s">
        <v>597</v>
      </c>
      <c r="C229" s="161">
        <v>385.33908260258266</v>
      </c>
      <c r="D229" s="160">
        <v>500</v>
      </c>
      <c r="E229" s="160">
        <v>500</v>
      </c>
      <c r="F229" s="160">
        <v>500</v>
      </c>
      <c r="G229" s="160">
        <v>500</v>
      </c>
      <c r="H229" s="159">
        <v>500</v>
      </c>
      <c r="I229" s="160">
        <f t="shared" si="15"/>
        <v>192.66954130129133</v>
      </c>
      <c r="J229" s="160">
        <f t="shared" si="16"/>
        <v>192.66954130129133</v>
      </c>
      <c r="K229" s="160">
        <f t="shared" si="17"/>
        <v>192.66954130129133</v>
      </c>
      <c r="L229" s="160">
        <f t="shared" si="18"/>
        <v>192.66954130129133</v>
      </c>
      <c r="M229" s="159">
        <f t="shared" si="19"/>
        <v>192.66954130129133</v>
      </c>
    </row>
    <row r="230" spans="2:13">
      <c r="B230" s="158" t="s">
        <v>598</v>
      </c>
      <c r="C230" s="157">
        <v>272.74881005239968</v>
      </c>
      <c r="D230" s="156">
        <v>4500</v>
      </c>
      <c r="E230" s="156">
        <v>4500</v>
      </c>
      <c r="F230" s="156">
        <v>4500</v>
      </c>
      <c r="G230" s="156">
        <v>4500</v>
      </c>
      <c r="H230" s="155">
        <v>4500</v>
      </c>
      <c r="I230" s="156">
        <f t="shared" si="15"/>
        <v>1227.3696452357985</v>
      </c>
      <c r="J230" s="156">
        <f t="shared" si="16"/>
        <v>1227.3696452357985</v>
      </c>
      <c r="K230" s="156">
        <f t="shared" si="17"/>
        <v>1227.3696452357985</v>
      </c>
      <c r="L230" s="156">
        <f t="shared" si="18"/>
        <v>1227.3696452357985</v>
      </c>
      <c r="M230" s="155">
        <f t="shared" si="19"/>
        <v>1227.3696452357985</v>
      </c>
    </row>
    <row r="231" spans="2:13">
      <c r="B231" s="162" t="s">
        <v>599</v>
      </c>
      <c r="C231" s="161">
        <v>287.41604123987236</v>
      </c>
      <c r="D231" s="160">
        <v>500</v>
      </c>
      <c r="E231" s="160">
        <v>500</v>
      </c>
      <c r="F231" s="160">
        <v>500</v>
      </c>
      <c r="G231" s="160">
        <v>500</v>
      </c>
      <c r="H231" s="159">
        <v>500</v>
      </c>
      <c r="I231" s="160">
        <f t="shared" si="15"/>
        <v>143.70802061993618</v>
      </c>
      <c r="J231" s="160">
        <f t="shared" si="16"/>
        <v>143.70802061993618</v>
      </c>
      <c r="K231" s="160">
        <f t="shared" si="17"/>
        <v>143.70802061993618</v>
      </c>
      <c r="L231" s="160">
        <f t="shared" si="18"/>
        <v>143.70802061993618</v>
      </c>
      <c r="M231" s="159">
        <f t="shared" si="19"/>
        <v>143.70802061993618</v>
      </c>
    </row>
    <row r="232" spans="2:13">
      <c r="B232" s="158" t="s">
        <v>600</v>
      </c>
      <c r="C232" s="157">
        <v>187.68868624933151</v>
      </c>
      <c r="D232" s="156">
        <v>1100</v>
      </c>
      <c r="E232" s="156">
        <v>1100</v>
      </c>
      <c r="F232" s="156">
        <v>1100</v>
      </c>
      <c r="G232" s="156">
        <v>1100</v>
      </c>
      <c r="H232" s="155">
        <v>1100</v>
      </c>
      <c r="I232" s="156">
        <f t="shared" si="15"/>
        <v>206.45755487426467</v>
      </c>
      <c r="J232" s="156">
        <f t="shared" si="16"/>
        <v>206.45755487426467</v>
      </c>
      <c r="K232" s="156">
        <f t="shared" si="17"/>
        <v>206.45755487426467</v>
      </c>
      <c r="L232" s="156">
        <f t="shared" si="18"/>
        <v>206.45755487426467</v>
      </c>
      <c r="M232" s="155">
        <f t="shared" si="19"/>
        <v>206.45755487426467</v>
      </c>
    </row>
    <row r="233" spans="2:13" ht="15.75" thickBot="1">
      <c r="B233" s="154" t="s">
        <v>601</v>
      </c>
      <c r="C233" s="153">
        <v>228.6271342710659</v>
      </c>
      <c r="D233" s="152">
        <v>400</v>
      </c>
      <c r="E233" s="152">
        <v>400</v>
      </c>
      <c r="F233" s="152">
        <v>400</v>
      </c>
      <c r="G233" s="152">
        <v>400</v>
      </c>
      <c r="H233" s="151">
        <v>400</v>
      </c>
      <c r="I233" s="152">
        <f t="shared" si="15"/>
        <v>91.450853708426365</v>
      </c>
      <c r="J233" s="152">
        <f t="shared" si="16"/>
        <v>91.450853708426365</v>
      </c>
      <c r="K233" s="152">
        <f t="shared" si="17"/>
        <v>91.450853708426365</v>
      </c>
      <c r="L233" s="152">
        <f t="shared" si="18"/>
        <v>91.450853708426365</v>
      </c>
      <c r="M233" s="151">
        <f t="shared" si="19"/>
        <v>91.450853708426365</v>
      </c>
    </row>
    <row r="234" spans="2:13" s="146" customFormat="1" ht="15.75" thickBot="1">
      <c r="B234" s="150" t="s">
        <v>300</v>
      </c>
      <c r="C234" s="149">
        <f t="shared" ref="C234:M234" si="20">SUM(C5:C233)</f>
        <v>69113.182335819351</v>
      </c>
      <c r="D234" s="148">
        <f t="shared" si="20"/>
        <v>796298.74876237626</v>
      </c>
      <c r="E234" s="148">
        <f t="shared" si="20"/>
        <v>755823</v>
      </c>
      <c r="F234" s="148">
        <f t="shared" si="20"/>
        <v>721901.81188118807</v>
      </c>
      <c r="G234" s="148">
        <f t="shared" si="20"/>
        <v>704383</v>
      </c>
      <c r="H234" s="147">
        <f t="shared" si="20"/>
        <v>698673</v>
      </c>
      <c r="I234" s="148">
        <f t="shared" si="20"/>
        <v>220116.18494642989</v>
      </c>
      <c r="J234" s="148">
        <f t="shared" si="20"/>
        <v>190735.03017047766</v>
      </c>
      <c r="K234" s="148">
        <f t="shared" si="20"/>
        <v>177261.16033093937</v>
      </c>
      <c r="L234" s="148">
        <f t="shared" si="20"/>
        <v>170067.56560764604</v>
      </c>
      <c r="M234" s="147">
        <f t="shared" si="20"/>
        <v>171484.53047601954</v>
      </c>
    </row>
  </sheetData>
  <mergeCells count="1">
    <mergeCell ref="D2:M2"/>
  </mergeCells>
  <hyperlinks>
    <hyperlink ref="P1" location="ReadMe!A1" display="go back to ReadMe"/>
  </hyperlinks>
  <pageMargins left="0.70866141732283472" right="0.70866141732283472" top="0.74803149606299213" bottom="0.74803149606299213" header="0.31496062992125984" footer="0.31496062992125984"/>
  <pageSetup paperSize="9" scale="77" fitToHeight="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workbookViewId="0">
      <selection activeCell="J38" sqref="J38"/>
    </sheetView>
  </sheetViews>
  <sheetFormatPr baseColWidth="10" defaultColWidth="9.140625" defaultRowHeight="15"/>
  <cols>
    <col min="1" max="1" width="6.28515625" customWidth="1"/>
    <col min="2" max="2" width="9.140625" style="1"/>
  </cols>
  <sheetData>
    <row r="1" spans="1:15" ht="38.25" customHeight="1" thickBot="1">
      <c r="A1" s="120" t="s">
        <v>302</v>
      </c>
      <c r="E1" s="118" t="s">
        <v>68</v>
      </c>
      <c r="O1" s="142" t="s">
        <v>370</v>
      </c>
    </row>
    <row r="2" spans="1:15" ht="15.75" thickBot="1">
      <c r="B2" s="22" t="s">
        <v>59</v>
      </c>
      <c r="C2" s="205">
        <v>2040</v>
      </c>
      <c r="D2" s="206"/>
      <c r="E2" s="206"/>
      <c r="F2" s="206"/>
      <c r="G2" s="207"/>
    </row>
    <row r="3" spans="1:15" ht="23.25" thickBot="1">
      <c r="B3" s="31" t="s">
        <v>60</v>
      </c>
      <c r="C3" s="21" t="s">
        <v>4</v>
      </c>
      <c r="D3" s="21" t="s">
        <v>5</v>
      </c>
      <c r="E3" s="21" t="s">
        <v>7</v>
      </c>
      <c r="F3" s="21" t="s">
        <v>8</v>
      </c>
      <c r="G3" s="20" t="s">
        <v>9</v>
      </c>
    </row>
    <row r="4" spans="1:15" ht="15.75" thickBot="1">
      <c r="B4" s="24" t="s">
        <v>57</v>
      </c>
      <c r="C4" s="18" t="s">
        <v>6</v>
      </c>
      <c r="D4" s="18" t="s">
        <v>6</v>
      </c>
      <c r="E4" s="18" t="s">
        <v>6</v>
      </c>
      <c r="F4" s="18" t="s">
        <v>6</v>
      </c>
      <c r="G4" s="17" t="s">
        <v>6</v>
      </c>
    </row>
    <row r="5" spans="1:15">
      <c r="B5" s="29" t="s">
        <v>56</v>
      </c>
      <c r="C5" s="32">
        <v>12765.000000000015</v>
      </c>
      <c r="D5" s="32">
        <v>12765.000000000015</v>
      </c>
      <c r="E5" s="32">
        <v>12765.000000000015</v>
      </c>
      <c r="F5" s="32">
        <v>12765.000000000015</v>
      </c>
      <c r="G5" s="13">
        <v>12765.000000000015</v>
      </c>
    </row>
    <row r="6" spans="1:15">
      <c r="B6" s="29" t="s">
        <v>54</v>
      </c>
      <c r="C6" s="33">
        <v>81940.047846500936</v>
      </c>
      <c r="D6" s="33">
        <v>79459.887924122304</v>
      </c>
      <c r="E6" s="33">
        <v>79048.00992004227</v>
      </c>
      <c r="F6" s="33">
        <v>81195.121533242142</v>
      </c>
      <c r="G6" s="15">
        <v>65011.411954260926</v>
      </c>
    </row>
    <row r="7" spans="1:15">
      <c r="B7" s="29" t="s">
        <v>53</v>
      </c>
      <c r="C7" s="32">
        <v>15345.657842777435</v>
      </c>
      <c r="D7" s="32">
        <v>14194.12097014284</v>
      </c>
      <c r="E7" s="32">
        <v>14152.109114616975</v>
      </c>
      <c r="F7" s="32">
        <v>14843.697390328241</v>
      </c>
      <c r="G7" s="13">
        <v>12277.607673080038</v>
      </c>
    </row>
    <row r="8" spans="1:15">
      <c r="B8" s="29" t="s">
        <v>52</v>
      </c>
      <c r="C8" s="33">
        <v>117330.1299114763</v>
      </c>
      <c r="D8" s="33">
        <v>107250.83234142851</v>
      </c>
      <c r="E8" s="33">
        <v>107158.67485326951</v>
      </c>
      <c r="F8" s="33">
        <v>113606.43787182221</v>
      </c>
      <c r="G8" s="15">
        <v>87828.053665073472</v>
      </c>
    </row>
    <row r="9" spans="1:15">
      <c r="B9" s="29" t="s">
        <v>51</v>
      </c>
      <c r="C9" s="32">
        <v>37122.042254668719</v>
      </c>
      <c r="D9" s="32">
        <v>36284.826766425249</v>
      </c>
      <c r="E9" s="32">
        <v>37182.36230616887</v>
      </c>
      <c r="F9" s="32">
        <v>38973.55036526121</v>
      </c>
      <c r="G9" s="13">
        <v>32511.85236878656</v>
      </c>
    </row>
    <row r="10" spans="1:15">
      <c r="B10" s="29" t="s">
        <v>50</v>
      </c>
      <c r="C10" s="33">
        <v>72407.389188936155</v>
      </c>
      <c r="D10" s="33">
        <v>73431.666934321969</v>
      </c>
      <c r="E10" s="33">
        <v>73367.70824651976</v>
      </c>
      <c r="F10" s="33">
        <v>72135.465794529329</v>
      </c>
      <c r="G10" s="15">
        <v>62838.10557231064</v>
      </c>
    </row>
    <row r="11" spans="1:15">
      <c r="B11" s="29" t="s">
        <v>49</v>
      </c>
      <c r="C11" s="32">
        <v>78131.200473404053</v>
      </c>
      <c r="D11" s="32">
        <v>72560.358336520614</v>
      </c>
      <c r="E11" s="32">
        <v>72039.609950038226</v>
      </c>
      <c r="F11" s="32">
        <v>75801.785925704899</v>
      </c>
      <c r="G11" s="13">
        <v>61308.006889625947</v>
      </c>
      <c r="L11" s="34"/>
    </row>
    <row r="12" spans="1:15">
      <c r="B12" s="29" t="s">
        <v>48</v>
      </c>
      <c r="C12" s="33">
        <v>661931.59261956613</v>
      </c>
      <c r="D12" s="33">
        <v>606441.43300351256</v>
      </c>
      <c r="E12" s="33">
        <v>603850.91727270954</v>
      </c>
      <c r="F12" s="33">
        <v>639022.39236606471</v>
      </c>
      <c r="G12" s="15">
        <v>492454.56500380469</v>
      </c>
    </row>
    <row r="13" spans="1:15">
      <c r="B13" s="29" t="s">
        <v>47</v>
      </c>
      <c r="C13" s="32">
        <v>46028.151182617628</v>
      </c>
      <c r="D13" s="32">
        <v>41943.240093432723</v>
      </c>
      <c r="E13" s="32">
        <v>38966.675146094698</v>
      </c>
      <c r="F13" s="32">
        <v>41046.319516175165</v>
      </c>
      <c r="G13" s="13">
        <v>32716.068377304291</v>
      </c>
    </row>
    <row r="14" spans="1:15">
      <c r="B14" s="29" t="s">
        <v>46</v>
      </c>
      <c r="C14" s="33">
        <v>12398.949799217811</v>
      </c>
      <c r="D14" s="33">
        <v>11574.643543160561</v>
      </c>
      <c r="E14" s="33">
        <v>11280.601654174285</v>
      </c>
      <c r="F14" s="33">
        <v>11938.717165973841</v>
      </c>
      <c r="G14" s="15">
        <v>9351.5039693438193</v>
      </c>
    </row>
    <row r="15" spans="1:15">
      <c r="B15" s="29" t="s">
        <v>45</v>
      </c>
      <c r="C15" s="32">
        <v>487032.29184247658</v>
      </c>
      <c r="D15" s="32">
        <v>439628.66752752144</v>
      </c>
      <c r="E15" s="32">
        <v>422674.59634697821</v>
      </c>
      <c r="F15" s="32">
        <v>450846.45769592794</v>
      </c>
      <c r="G15" s="13">
        <v>332154.04895312717</v>
      </c>
    </row>
    <row r="16" spans="1:15">
      <c r="B16" s="29" t="s">
        <v>44</v>
      </c>
      <c r="C16" s="33">
        <v>92935.140549129181</v>
      </c>
      <c r="D16" s="33">
        <v>87065.55046719739</v>
      </c>
      <c r="E16" s="33">
        <v>87381.827016230411</v>
      </c>
      <c r="F16" s="33">
        <v>91826.715922186879</v>
      </c>
      <c r="G16" s="15">
        <v>76441.930298895604</v>
      </c>
    </row>
    <row r="17" spans="2:7">
      <c r="B17" s="29" t="s">
        <v>42</v>
      </c>
      <c r="C17" s="32">
        <v>637222.43891619402</v>
      </c>
      <c r="D17" s="32">
        <v>572741.27100183547</v>
      </c>
      <c r="E17" s="32">
        <v>551514.30589020217</v>
      </c>
      <c r="F17" s="32">
        <v>586479.29656446446</v>
      </c>
      <c r="G17" s="13">
        <v>451909.02795551077</v>
      </c>
    </row>
    <row r="18" spans="2:7">
      <c r="B18" s="29" t="s">
        <v>43</v>
      </c>
      <c r="C18" s="33">
        <v>437973.70455741446</v>
      </c>
      <c r="D18" s="33">
        <v>396943.06476097147</v>
      </c>
      <c r="E18" s="33">
        <v>353244.86436988448</v>
      </c>
      <c r="F18" s="33">
        <v>373322.29601310799</v>
      </c>
      <c r="G18" s="15">
        <v>310823.97068927821</v>
      </c>
    </row>
    <row r="19" spans="2:7">
      <c r="B19" s="29" t="s">
        <v>41</v>
      </c>
      <c r="C19" s="32">
        <v>65397.853483501225</v>
      </c>
      <c r="D19" s="32">
        <v>64161.181949180187</v>
      </c>
      <c r="E19" s="32">
        <v>63857.858727730039</v>
      </c>
      <c r="F19" s="32">
        <v>67439.983046809983</v>
      </c>
      <c r="G19" s="13">
        <v>54073.099288330443</v>
      </c>
    </row>
    <row r="20" spans="2:7">
      <c r="B20" s="29" t="s">
        <v>40</v>
      </c>
      <c r="C20" s="33">
        <v>25449.926824983631</v>
      </c>
      <c r="D20" s="33">
        <v>23113.971767391675</v>
      </c>
      <c r="E20" s="33">
        <v>22775.095352793382</v>
      </c>
      <c r="F20" s="33">
        <v>24030.11812145017</v>
      </c>
      <c r="G20" s="15">
        <v>18833.045621686964</v>
      </c>
    </row>
    <row r="21" spans="2:7">
      <c r="B21" s="29" t="s">
        <v>39</v>
      </c>
      <c r="C21" s="32">
        <v>58622.101227335574</v>
      </c>
      <c r="D21" s="32">
        <v>53882.116402480635</v>
      </c>
      <c r="E21" s="32">
        <v>53774.005065861827</v>
      </c>
      <c r="F21" s="32">
        <v>56942.82732804853</v>
      </c>
      <c r="G21" s="13">
        <v>44046.569453662982</v>
      </c>
    </row>
    <row r="22" spans="2:7">
      <c r="B22" s="29" t="s">
        <v>38</v>
      </c>
      <c r="C22" s="33">
        <v>42110.350986101694</v>
      </c>
      <c r="D22" s="33">
        <v>37826.468297997832</v>
      </c>
      <c r="E22" s="33">
        <v>35327.159551545192</v>
      </c>
      <c r="F22" s="33">
        <v>37555.324150622459</v>
      </c>
      <c r="G22" s="15">
        <v>27855.628864385046</v>
      </c>
    </row>
    <row r="23" spans="2:7">
      <c r="B23" s="29" t="s">
        <v>37</v>
      </c>
      <c r="C23" s="32">
        <v>419760.30971226568</v>
      </c>
      <c r="D23" s="32">
        <v>393049.52578896732</v>
      </c>
      <c r="E23" s="32">
        <v>395098.00017747242</v>
      </c>
      <c r="F23" s="32">
        <v>418297.90678882692</v>
      </c>
      <c r="G23" s="13">
        <v>347263.67153390642</v>
      </c>
    </row>
    <row r="24" spans="2:7">
      <c r="B24" s="29" t="s">
        <v>36</v>
      </c>
      <c r="C24" s="33">
        <v>22301.517419427451</v>
      </c>
      <c r="D24" s="33">
        <v>20281.704642100318</v>
      </c>
      <c r="E24" s="33">
        <v>21055.455346801842</v>
      </c>
      <c r="F24" s="33">
        <v>22630.282831777622</v>
      </c>
      <c r="G24" s="15">
        <v>16906.0722304093</v>
      </c>
    </row>
    <row r="25" spans="2:7">
      <c r="B25" s="29" t="s">
        <v>35</v>
      </c>
      <c r="C25" s="32">
        <v>8350.8131465071619</v>
      </c>
      <c r="D25" s="32">
        <v>7580.5602231280627</v>
      </c>
      <c r="E25" s="32">
        <v>7545.9420855972185</v>
      </c>
      <c r="F25" s="32">
        <v>7949.8877875300368</v>
      </c>
      <c r="G25" s="13">
        <v>6312.6628814801443</v>
      </c>
    </row>
    <row r="26" spans="2:7">
      <c r="B26" s="29" t="s">
        <v>34</v>
      </c>
      <c r="C26" s="33">
        <v>16347.889895681314</v>
      </c>
      <c r="D26" s="33">
        <v>15038.411444740454</v>
      </c>
      <c r="E26" s="33">
        <v>15375.660403559688</v>
      </c>
      <c r="F26" s="33">
        <v>16534.10563546059</v>
      </c>
      <c r="G26" s="15">
        <v>12281.186961410625</v>
      </c>
    </row>
    <row r="27" spans="2:7">
      <c r="B27" s="29" t="s">
        <v>32</v>
      </c>
      <c r="C27" s="32">
        <v>3542.4278240335216</v>
      </c>
      <c r="D27" s="32">
        <v>3966.486808899163</v>
      </c>
      <c r="E27" s="32">
        <v>4004.1651182110431</v>
      </c>
      <c r="F27" s="32">
        <v>4184.047967075725</v>
      </c>
      <c r="G27" s="13">
        <v>3393.6289259498608</v>
      </c>
    </row>
    <row r="28" spans="2:7">
      <c r="B28" s="29" t="s">
        <v>31</v>
      </c>
      <c r="C28" s="33">
        <v>10713.774396585126</v>
      </c>
      <c r="D28" s="33">
        <v>9947.5911218031761</v>
      </c>
      <c r="E28" s="33">
        <v>10043.767805247251</v>
      </c>
      <c r="F28" s="33">
        <v>10514.106752689993</v>
      </c>
      <c r="G28" s="15">
        <v>8623.1770734927213</v>
      </c>
    </row>
    <row r="29" spans="2:7">
      <c r="B29" s="29" t="s">
        <v>33</v>
      </c>
      <c r="C29" s="32">
        <v>13242.025128832969</v>
      </c>
      <c r="D29" s="32">
        <v>12001.474023634446</v>
      </c>
      <c r="E29" s="32">
        <v>10680.269892787599</v>
      </c>
      <c r="F29" s="32">
        <v>11287.306003804028</v>
      </c>
      <c r="G29" s="13">
        <v>9397.684810028366</v>
      </c>
    </row>
    <row r="30" spans="2:7">
      <c r="B30" s="29" t="s">
        <v>29</v>
      </c>
      <c r="C30" s="33">
        <v>156601.83925161889</v>
      </c>
      <c r="D30" s="33">
        <v>141649.78243122227</v>
      </c>
      <c r="E30" s="33">
        <v>146217.00966729422</v>
      </c>
      <c r="F30" s="33">
        <v>155285.94560049576</v>
      </c>
      <c r="G30" s="15">
        <v>116256.99089342018</v>
      </c>
    </row>
    <row r="31" spans="2:7">
      <c r="B31" s="29" t="s">
        <v>28</v>
      </c>
      <c r="C31" s="32">
        <v>132650.77762052446</v>
      </c>
      <c r="D31" s="32">
        <v>123910.6031407886</v>
      </c>
      <c r="E31" s="32">
        <v>121542.21182827785</v>
      </c>
      <c r="F31" s="32">
        <v>127479.81061756531</v>
      </c>
      <c r="G31" s="13">
        <v>108210.38397766121</v>
      </c>
    </row>
    <row r="32" spans="2:7">
      <c r="B32" s="29" t="s">
        <v>30</v>
      </c>
      <c r="C32" s="33">
        <v>185414.07013834192</v>
      </c>
      <c r="D32" s="33">
        <v>173389.94273430749</v>
      </c>
      <c r="E32" s="33">
        <v>166899.56227972978</v>
      </c>
      <c r="F32" s="33">
        <v>175407.35608170106</v>
      </c>
      <c r="G32" s="15">
        <v>139919.56061186671</v>
      </c>
    </row>
    <row r="33" spans="2:7">
      <c r="B33" s="29" t="s">
        <v>27</v>
      </c>
      <c r="C33" s="32">
        <v>72086.449971025111</v>
      </c>
      <c r="D33" s="32">
        <v>65142.598628181106</v>
      </c>
      <c r="E33" s="32">
        <v>65810.188418639576</v>
      </c>
      <c r="F33" s="32">
        <v>69820.086608767364</v>
      </c>
      <c r="G33" s="13">
        <v>52107.766689813972</v>
      </c>
    </row>
    <row r="34" spans="2:7">
      <c r="B34" s="29" t="s">
        <v>26</v>
      </c>
      <c r="C34" s="33">
        <v>69762.318955645693</v>
      </c>
      <c r="D34" s="33">
        <v>64433.443775074338</v>
      </c>
      <c r="E34" s="33">
        <v>62132.871217668311</v>
      </c>
      <c r="F34" s="33">
        <v>65536.51516961155</v>
      </c>
      <c r="G34" s="15">
        <v>51353.193482031958</v>
      </c>
    </row>
    <row r="35" spans="2:7">
      <c r="B35" s="29" t="s">
        <v>25</v>
      </c>
      <c r="C35" s="32">
        <v>38073.539565427549</v>
      </c>
      <c r="D35" s="32">
        <v>38556.334661673936</v>
      </c>
      <c r="E35" s="32">
        <v>38903.110531611797</v>
      </c>
      <c r="F35" s="32">
        <v>40626.742494380014</v>
      </c>
      <c r="G35" s="13">
        <v>33865.706143967676</v>
      </c>
    </row>
    <row r="36" spans="2:7">
      <c r="B36" s="29" t="s">
        <v>24</v>
      </c>
      <c r="C36" s="33">
        <v>138642.23945358742</v>
      </c>
      <c r="D36" s="33">
        <v>139426.36277177854</v>
      </c>
      <c r="E36" s="33">
        <v>143018.25114507676</v>
      </c>
      <c r="F36" s="33">
        <v>143425.25916920218</v>
      </c>
      <c r="G36" s="15">
        <v>124138.04690672987</v>
      </c>
    </row>
    <row r="37" spans="2:7">
      <c r="B37" s="29" t="s">
        <v>23</v>
      </c>
      <c r="C37" s="32">
        <v>16693.771279751163</v>
      </c>
      <c r="D37" s="32">
        <v>15484.304841390265</v>
      </c>
      <c r="E37" s="32">
        <v>15130.521061873225</v>
      </c>
      <c r="F37" s="32">
        <v>15895.376440857779</v>
      </c>
      <c r="G37" s="13">
        <v>12947.863655098405</v>
      </c>
    </row>
    <row r="38" spans="2:7" ht="15.75" thickBot="1">
      <c r="B38" s="29" t="s">
        <v>22</v>
      </c>
      <c r="C38" s="33">
        <v>31385.756320095763</v>
      </c>
      <c r="D38" s="33">
        <v>29130.80563932324</v>
      </c>
      <c r="E38" s="33">
        <v>29882.981457500267</v>
      </c>
      <c r="F38" s="33">
        <v>31383.098453142418</v>
      </c>
      <c r="G38" s="15">
        <v>25224.129378269383</v>
      </c>
    </row>
    <row r="39" spans="2:7" ht="15.75" thickBot="1">
      <c r="B39" s="35" t="s">
        <v>300</v>
      </c>
      <c r="C39" s="36">
        <f>SUM(C5:C38)</f>
        <v>4317713.4895856529</v>
      </c>
      <c r="D39" s="36">
        <f t="shared" ref="D39:G39" si="0">SUM(D5:D38)</f>
        <v>3984258.2347646565</v>
      </c>
      <c r="E39" s="36">
        <f t="shared" si="0"/>
        <v>3893701.3492222084</v>
      </c>
      <c r="F39" s="36">
        <f t="shared" si="0"/>
        <v>4106029.341174609</v>
      </c>
      <c r="G39" s="37">
        <f t="shared" si="0"/>
        <v>3253401.2227540049</v>
      </c>
    </row>
    <row r="40" spans="2:7" s="115" customFormat="1" ht="15.75" thickBot="1">
      <c r="B40" s="35" t="s">
        <v>61</v>
      </c>
      <c r="C40" s="191">
        <f>C29+C18</f>
        <v>451215.72968624742</v>
      </c>
      <c r="D40" s="191">
        <f t="shared" ref="D40:G40" si="1">D29+D18</f>
        <v>408944.53878460592</v>
      </c>
      <c r="E40" s="191">
        <f t="shared" si="1"/>
        <v>363925.1342626721</v>
      </c>
      <c r="F40" s="191">
        <f t="shared" si="1"/>
        <v>384609.60201691202</v>
      </c>
      <c r="G40" s="192">
        <f t="shared" si="1"/>
        <v>320221.65549930657</v>
      </c>
    </row>
  </sheetData>
  <mergeCells count="1">
    <mergeCell ref="C2:G2"/>
  </mergeCells>
  <hyperlinks>
    <hyperlink ref="O1" location="ReadMe!A1" display="go back to ReadMe"/>
  </hyperlinks>
  <printOptions horizontalCentered="1"/>
  <pageMargins left="0.23622047244094491" right="0.23622047244094491" top="0.74803149606299213" bottom="0.74803149606299213" header="0.31496062992125984" footer="0.31496062992125984"/>
  <pageSetup paperSize="9" orientation="portrait" r:id="rId1"/>
  <headerFooter>
    <oddHeader>&amp;C&amp;A</oddHeader>
    <oddFooter>&amp;C&amp;Z&amp;F</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6"/>
  <sheetViews>
    <sheetView workbookViewId="0">
      <selection activeCell="T27" sqref="T27"/>
    </sheetView>
  </sheetViews>
  <sheetFormatPr baseColWidth="10" defaultColWidth="11.42578125" defaultRowHeight="15"/>
  <cols>
    <col min="1" max="1" width="2.7109375" style="54" customWidth="1"/>
    <col min="2" max="2" width="15.28515625" style="145" bestFit="1" customWidth="1"/>
    <col min="3" max="3" width="9.140625" style="144" customWidth="1"/>
    <col min="4" max="4" width="9" style="54" bestFit="1" customWidth="1"/>
    <col min="5" max="5" width="9.42578125" style="68" bestFit="1" customWidth="1"/>
    <col min="6" max="6" width="10.7109375" style="54" bestFit="1" customWidth="1"/>
    <col min="7" max="7" width="9.140625" style="54" bestFit="1" customWidth="1"/>
    <col min="8" max="8" width="7.5703125" style="54" bestFit="1" customWidth="1"/>
    <col min="9" max="9" width="8" style="54" bestFit="1" customWidth="1"/>
    <col min="10" max="10" width="7.85546875" style="54" bestFit="1" customWidth="1"/>
    <col min="11" max="11" width="10.7109375" style="54" bestFit="1" customWidth="1"/>
    <col min="12" max="12" width="9.140625" style="54" bestFit="1" customWidth="1"/>
    <col min="13" max="13" width="7.5703125" style="54" bestFit="1" customWidth="1"/>
    <col min="14" max="14" width="8" style="54" bestFit="1" customWidth="1"/>
    <col min="15" max="15" width="7.85546875" style="54" bestFit="1" customWidth="1"/>
    <col min="16" max="16384" width="11.42578125" style="54"/>
  </cols>
  <sheetData>
    <row r="1" spans="1:19" ht="21.75" thickBot="1">
      <c r="A1" s="120" t="s">
        <v>302</v>
      </c>
      <c r="F1" s="190" t="s">
        <v>629</v>
      </c>
      <c r="S1" s="142" t="s">
        <v>370</v>
      </c>
    </row>
    <row r="2" spans="1:19" ht="18.75" customHeight="1" thickBot="1">
      <c r="B2" s="178"/>
      <c r="C2" s="174"/>
      <c r="D2" s="225" t="s">
        <v>626</v>
      </c>
      <c r="E2" s="226"/>
      <c r="F2" s="225" t="s">
        <v>627</v>
      </c>
      <c r="G2" s="225"/>
      <c r="H2" s="225"/>
      <c r="I2" s="225"/>
      <c r="J2" s="226"/>
      <c r="K2" s="225" t="s">
        <v>627</v>
      </c>
      <c r="L2" s="225"/>
      <c r="M2" s="225"/>
      <c r="N2" s="225"/>
      <c r="O2" s="226"/>
    </row>
    <row r="3" spans="1:19" s="185" customFormat="1" ht="40.5" customHeight="1" thickBot="1">
      <c r="B3" s="179" t="s">
        <v>372</v>
      </c>
      <c r="C3" s="180" t="s">
        <v>604</v>
      </c>
      <c r="D3" s="181" t="s">
        <v>606</v>
      </c>
      <c r="E3" s="182" t="s">
        <v>607</v>
      </c>
      <c r="F3" s="183" t="s">
        <v>4</v>
      </c>
      <c r="G3" s="183" t="s">
        <v>5</v>
      </c>
      <c r="H3" s="183" t="s">
        <v>7</v>
      </c>
      <c r="I3" s="183" t="s">
        <v>8</v>
      </c>
      <c r="J3" s="184" t="s">
        <v>9</v>
      </c>
      <c r="K3" s="183" t="s">
        <v>4</v>
      </c>
      <c r="L3" s="183" t="s">
        <v>5</v>
      </c>
      <c r="M3" s="183" t="s">
        <v>7</v>
      </c>
      <c r="N3" s="183" t="s">
        <v>8</v>
      </c>
      <c r="O3" s="184" t="s">
        <v>9</v>
      </c>
    </row>
    <row r="4" spans="1:19" s="165" customFormat="1" ht="13.5" thickBot="1">
      <c r="B4" s="169"/>
      <c r="C4" s="168" t="s">
        <v>603</v>
      </c>
      <c r="D4" s="167" t="s">
        <v>3</v>
      </c>
      <c r="E4" s="166" t="s">
        <v>3</v>
      </c>
      <c r="F4" s="167" t="s">
        <v>3</v>
      </c>
      <c r="G4" s="167" t="s">
        <v>3</v>
      </c>
      <c r="H4" s="167" t="s">
        <v>3</v>
      </c>
      <c r="I4" s="167" t="s">
        <v>3</v>
      </c>
      <c r="J4" s="166" t="s">
        <v>3</v>
      </c>
      <c r="K4" s="167" t="s">
        <v>602</v>
      </c>
      <c r="L4" s="167" t="s">
        <v>602</v>
      </c>
      <c r="M4" s="167" t="s">
        <v>602</v>
      </c>
      <c r="N4" s="167" t="s">
        <v>602</v>
      </c>
      <c r="O4" s="166" t="s">
        <v>602</v>
      </c>
    </row>
    <row r="5" spans="1:19">
      <c r="B5" s="162" t="s">
        <v>373</v>
      </c>
      <c r="C5" s="161">
        <v>186.12155220715306</v>
      </c>
      <c r="D5" s="186">
        <v>0</v>
      </c>
      <c r="E5" s="164">
        <v>0</v>
      </c>
      <c r="F5" s="160">
        <v>0</v>
      </c>
      <c r="G5" s="160">
        <v>2000</v>
      </c>
      <c r="H5" s="160">
        <v>0</v>
      </c>
      <c r="I5" s="160">
        <v>0</v>
      </c>
      <c r="J5" s="159">
        <v>1000</v>
      </c>
      <c r="K5" s="160">
        <f>$C5*F5/1000</f>
        <v>0</v>
      </c>
      <c r="L5" s="160">
        <f t="shared" ref="L5:O68" si="0">$C5*G5/1000</f>
        <v>372.24310441430612</v>
      </c>
      <c r="M5" s="160">
        <f t="shared" si="0"/>
        <v>0</v>
      </c>
      <c r="N5" s="160">
        <f t="shared" si="0"/>
        <v>0</v>
      </c>
      <c r="O5" s="159">
        <f t="shared" si="0"/>
        <v>186.12155220715306</v>
      </c>
    </row>
    <row r="6" spans="1:19">
      <c r="B6" s="158" t="s">
        <v>608</v>
      </c>
      <c r="C6" s="157">
        <v>372.05533081115772</v>
      </c>
      <c r="D6" s="187">
        <v>0</v>
      </c>
      <c r="E6" s="155">
        <v>0</v>
      </c>
      <c r="F6" s="156">
        <v>0</v>
      </c>
      <c r="G6" s="156">
        <v>0</v>
      </c>
      <c r="H6" s="156">
        <v>0</v>
      </c>
      <c r="I6" s="156">
        <v>2000</v>
      </c>
      <c r="J6" s="155">
        <v>0</v>
      </c>
      <c r="K6" s="156">
        <f t="shared" ref="K6:N69" si="1">$C6*F6/1000</f>
        <v>0</v>
      </c>
      <c r="L6" s="156">
        <f t="shared" si="0"/>
        <v>0</v>
      </c>
      <c r="M6" s="156">
        <f t="shared" si="0"/>
        <v>0</v>
      </c>
      <c r="N6" s="156">
        <f t="shared" si="0"/>
        <v>744.11066162231543</v>
      </c>
      <c r="O6" s="155">
        <f t="shared" si="0"/>
        <v>0</v>
      </c>
    </row>
    <row r="7" spans="1:19">
      <c r="B7" s="162" t="s">
        <v>374</v>
      </c>
      <c r="C7" s="161">
        <v>204.19266921219281</v>
      </c>
      <c r="D7" s="188">
        <v>0</v>
      </c>
      <c r="E7" s="159">
        <v>0</v>
      </c>
      <c r="F7" s="160">
        <v>1000</v>
      </c>
      <c r="G7" s="160">
        <v>1000</v>
      </c>
      <c r="H7" s="160">
        <v>1000</v>
      </c>
      <c r="I7" s="160">
        <v>1000</v>
      </c>
      <c r="J7" s="159">
        <v>0</v>
      </c>
      <c r="K7" s="160">
        <f t="shared" si="1"/>
        <v>204.19266921219281</v>
      </c>
      <c r="L7" s="160">
        <f t="shared" si="0"/>
        <v>204.19266921219281</v>
      </c>
      <c r="M7" s="160">
        <f t="shared" si="0"/>
        <v>204.19266921219281</v>
      </c>
      <c r="N7" s="160">
        <f t="shared" si="0"/>
        <v>204.19266921219281</v>
      </c>
      <c r="O7" s="159">
        <f t="shared" si="0"/>
        <v>0</v>
      </c>
    </row>
    <row r="8" spans="1:19">
      <c r="B8" s="158" t="s">
        <v>609</v>
      </c>
      <c r="C8" s="157">
        <v>259.88835028142375</v>
      </c>
      <c r="D8" s="187">
        <v>0</v>
      </c>
      <c r="E8" s="155">
        <v>0</v>
      </c>
      <c r="F8" s="156">
        <v>0</v>
      </c>
      <c r="G8" s="156">
        <v>0</v>
      </c>
      <c r="H8" s="156">
        <v>0</v>
      </c>
      <c r="I8" s="156">
        <v>0</v>
      </c>
      <c r="J8" s="155">
        <v>1000</v>
      </c>
      <c r="K8" s="156">
        <f t="shared" si="1"/>
        <v>0</v>
      </c>
      <c r="L8" s="156">
        <f t="shared" si="0"/>
        <v>0</v>
      </c>
      <c r="M8" s="156">
        <f t="shared" si="0"/>
        <v>0</v>
      </c>
      <c r="N8" s="156">
        <f t="shared" si="0"/>
        <v>0</v>
      </c>
      <c r="O8" s="155">
        <f t="shared" si="0"/>
        <v>259.88835028142375</v>
      </c>
    </row>
    <row r="9" spans="1:19">
      <c r="B9" s="162" t="s">
        <v>377</v>
      </c>
      <c r="C9" s="161">
        <v>334.95158124720052</v>
      </c>
      <c r="D9" s="188">
        <v>0</v>
      </c>
      <c r="E9" s="159">
        <v>0</v>
      </c>
      <c r="F9" s="160">
        <v>1000</v>
      </c>
      <c r="G9" s="160">
        <v>0</v>
      </c>
      <c r="H9" s="160">
        <v>0</v>
      </c>
      <c r="I9" s="160">
        <v>0</v>
      </c>
      <c r="J9" s="159">
        <v>0</v>
      </c>
      <c r="K9" s="160">
        <f t="shared" si="1"/>
        <v>334.95158124720052</v>
      </c>
      <c r="L9" s="160">
        <f t="shared" si="0"/>
        <v>0</v>
      </c>
      <c r="M9" s="160">
        <f t="shared" si="0"/>
        <v>0</v>
      </c>
      <c r="N9" s="160">
        <f t="shared" si="0"/>
        <v>0</v>
      </c>
      <c r="O9" s="159">
        <f t="shared" si="0"/>
        <v>0</v>
      </c>
    </row>
    <row r="10" spans="1:19">
      <c r="B10" s="158" t="s">
        <v>378</v>
      </c>
      <c r="C10" s="157">
        <v>215.26434667171429</v>
      </c>
      <c r="D10" s="187">
        <v>0</v>
      </c>
      <c r="E10" s="155">
        <v>0</v>
      </c>
      <c r="F10" s="156">
        <v>1000</v>
      </c>
      <c r="G10" s="156">
        <v>1000</v>
      </c>
      <c r="H10" s="156">
        <v>0</v>
      </c>
      <c r="I10" s="156">
        <v>0</v>
      </c>
      <c r="J10" s="155">
        <v>0</v>
      </c>
      <c r="K10" s="156">
        <f t="shared" si="1"/>
        <v>215.26434667171429</v>
      </c>
      <c r="L10" s="156">
        <f t="shared" si="0"/>
        <v>215.26434667171429</v>
      </c>
      <c r="M10" s="156">
        <f t="shared" si="0"/>
        <v>0</v>
      </c>
      <c r="N10" s="156">
        <f t="shared" si="0"/>
        <v>0</v>
      </c>
      <c r="O10" s="155">
        <f t="shared" si="0"/>
        <v>0</v>
      </c>
    </row>
    <row r="11" spans="1:19">
      <c r="B11" s="162" t="s">
        <v>379</v>
      </c>
      <c r="C11" s="161">
        <v>181.23412068371672</v>
      </c>
      <c r="D11" s="188">
        <v>0</v>
      </c>
      <c r="E11" s="159">
        <v>0</v>
      </c>
      <c r="F11" s="160">
        <v>2000</v>
      </c>
      <c r="G11" s="160">
        <v>2000</v>
      </c>
      <c r="H11" s="160">
        <v>0</v>
      </c>
      <c r="I11" s="160">
        <v>0</v>
      </c>
      <c r="J11" s="159">
        <v>0</v>
      </c>
      <c r="K11" s="160">
        <f t="shared" si="1"/>
        <v>362.46824136743345</v>
      </c>
      <c r="L11" s="160">
        <f t="shared" si="0"/>
        <v>362.46824136743345</v>
      </c>
      <c r="M11" s="160">
        <f t="shared" si="0"/>
        <v>0</v>
      </c>
      <c r="N11" s="160">
        <f t="shared" si="0"/>
        <v>0</v>
      </c>
      <c r="O11" s="159">
        <f t="shared" si="0"/>
        <v>0</v>
      </c>
    </row>
    <row r="12" spans="1:19">
      <c r="B12" s="158" t="s">
        <v>381</v>
      </c>
      <c r="C12" s="157">
        <v>117.76490754465017</v>
      </c>
      <c r="D12" s="187">
        <v>0</v>
      </c>
      <c r="E12" s="155">
        <v>0</v>
      </c>
      <c r="F12" s="156">
        <v>2000</v>
      </c>
      <c r="G12" s="156">
        <v>1000</v>
      </c>
      <c r="H12" s="156">
        <v>0</v>
      </c>
      <c r="I12" s="156">
        <v>0</v>
      </c>
      <c r="J12" s="155">
        <v>1000</v>
      </c>
      <c r="K12" s="156">
        <f t="shared" si="1"/>
        <v>235.52981508930034</v>
      </c>
      <c r="L12" s="156">
        <f t="shared" si="0"/>
        <v>117.76490754465017</v>
      </c>
      <c r="M12" s="156">
        <f t="shared" si="0"/>
        <v>0</v>
      </c>
      <c r="N12" s="156">
        <f t="shared" si="0"/>
        <v>0</v>
      </c>
      <c r="O12" s="155">
        <f t="shared" si="0"/>
        <v>117.76490754465017</v>
      </c>
    </row>
    <row r="13" spans="1:19">
      <c r="B13" s="162" t="s">
        <v>610</v>
      </c>
      <c r="C13" s="161">
        <v>275.82764725277269</v>
      </c>
      <c r="D13" s="188">
        <v>0</v>
      </c>
      <c r="E13" s="159">
        <v>0</v>
      </c>
      <c r="F13" s="160">
        <v>0</v>
      </c>
      <c r="G13" s="160">
        <v>0</v>
      </c>
      <c r="H13" s="160">
        <v>0</v>
      </c>
      <c r="I13" s="160">
        <v>0</v>
      </c>
      <c r="J13" s="159">
        <v>7000</v>
      </c>
      <c r="K13" s="160">
        <f t="shared" si="1"/>
        <v>0</v>
      </c>
      <c r="L13" s="160">
        <f t="shared" si="0"/>
        <v>0</v>
      </c>
      <c r="M13" s="160">
        <f t="shared" si="0"/>
        <v>0</v>
      </c>
      <c r="N13" s="160">
        <f t="shared" si="0"/>
        <v>0</v>
      </c>
      <c r="O13" s="159">
        <f t="shared" si="0"/>
        <v>1930.793530769409</v>
      </c>
    </row>
    <row r="14" spans="1:19">
      <c r="B14" s="158" t="s">
        <v>384</v>
      </c>
      <c r="C14" s="157">
        <v>237.60730040341772</v>
      </c>
      <c r="D14" s="187">
        <v>3000</v>
      </c>
      <c r="E14" s="155">
        <v>4000</v>
      </c>
      <c r="F14" s="156">
        <v>5000</v>
      </c>
      <c r="G14" s="156">
        <v>5000</v>
      </c>
      <c r="H14" s="156">
        <v>6000</v>
      </c>
      <c r="I14" s="156">
        <v>7000</v>
      </c>
      <c r="J14" s="155">
        <v>8000</v>
      </c>
      <c r="K14" s="156">
        <f t="shared" si="1"/>
        <v>1188.0365020170887</v>
      </c>
      <c r="L14" s="156">
        <f t="shared" si="0"/>
        <v>1188.0365020170887</v>
      </c>
      <c r="M14" s="156">
        <f t="shared" si="0"/>
        <v>1425.6438024205063</v>
      </c>
      <c r="N14" s="156">
        <f t="shared" si="0"/>
        <v>1663.2511028239239</v>
      </c>
      <c r="O14" s="155">
        <f t="shared" si="0"/>
        <v>1900.8584032273418</v>
      </c>
    </row>
    <row r="15" spans="1:19">
      <c r="B15" s="162" t="s">
        <v>611</v>
      </c>
      <c r="C15" s="161">
        <v>279.7568040799008</v>
      </c>
      <c r="D15" s="188">
        <v>0</v>
      </c>
      <c r="E15" s="159">
        <v>0</v>
      </c>
      <c r="F15" s="160">
        <v>0</v>
      </c>
      <c r="G15" s="160">
        <v>0</v>
      </c>
      <c r="H15" s="160">
        <v>0</v>
      </c>
      <c r="I15" s="160">
        <v>0</v>
      </c>
      <c r="J15" s="159">
        <v>1000</v>
      </c>
      <c r="K15" s="160">
        <f t="shared" si="1"/>
        <v>0</v>
      </c>
      <c r="L15" s="160">
        <f t="shared" si="0"/>
        <v>0</v>
      </c>
      <c r="M15" s="160">
        <f t="shared" si="0"/>
        <v>0</v>
      </c>
      <c r="N15" s="160">
        <f t="shared" si="0"/>
        <v>0</v>
      </c>
      <c r="O15" s="159">
        <f t="shared" si="0"/>
        <v>279.7568040799008</v>
      </c>
    </row>
    <row r="16" spans="1:19">
      <c r="B16" s="158" t="s">
        <v>612</v>
      </c>
      <c r="C16" s="157">
        <v>462.55657882036445</v>
      </c>
      <c r="D16" s="187">
        <v>0</v>
      </c>
      <c r="E16" s="155">
        <v>0</v>
      </c>
      <c r="F16" s="156">
        <v>0</v>
      </c>
      <c r="G16" s="156">
        <v>0</v>
      </c>
      <c r="H16" s="156">
        <v>0</v>
      </c>
      <c r="I16" s="156">
        <v>0</v>
      </c>
      <c r="J16" s="155">
        <v>2000</v>
      </c>
      <c r="K16" s="156">
        <f t="shared" si="1"/>
        <v>0</v>
      </c>
      <c r="L16" s="156">
        <f t="shared" si="0"/>
        <v>0</v>
      </c>
      <c r="M16" s="156">
        <f t="shared" si="0"/>
        <v>0</v>
      </c>
      <c r="N16" s="156">
        <f t="shared" si="0"/>
        <v>0</v>
      </c>
      <c r="O16" s="155">
        <f t="shared" si="0"/>
        <v>925.1131576407289</v>
      </c>
    </row>
    <row r="17" spans="2:15">
      <c r="B17" s="162" t="s">
        <v>388</v>
      </c>
      <c r="C17" s="161">
        <v>364.84124786679479</v>
      </c>
      <c r="D17" s="188">
        <v>2000</v>
      </c>
      <c r="E17" s="159">
        <v>3000</v>
      </c>
      <c r="F17" s="160">
        <v>4000</v>
      </c>
      <c r="G17" s="160">
        <v>2000</v>
      </c>
      <c r="H17" s="160">
        <v>6000</v>
      </c>
      <c r="I17" s="160">
        <v>9000</v>
      </c>
      <c r="J17" s="159">
        <v>0</v>
      </c>
      <c r="K17" s="160">
        <f t="shared" si="1"/>
        <v>1459.3649914671792</v>
      </c>
      <c r="L17" s="160">
        <f t="shared" si="0"/>
        <v>729.68249573358958</v>
      </c>
      <c r="M17" s="160">
        <f t="shared" si="0"/>
        <v>2189.0474872007685</v>
      </c>
      <c r="N17" s="160">
        <f t="shared" si="0"/>
        <v>3283.571230801153</v>
      </c>
      <c r="O17" s="159">
        <f t="shared" si="0"/>
        <v>0</v>
      </c>
    </row>
    <row r="18" spans="2:15">
      <c r="B18" s="158" t="s">
        <v>389</v>
      </c>
      <c r="C18" s="157">
        <v>271.72003586780272</v>
      </c>
      <c r="D18" s="187">
        <v>5000</v>
      </c>
      <c r="E18" s="155">
        <v>6000</v>
      </c>
      <c r="F18" s="156">
        <v>10000</v>
      </c>
      <c r="G18" s="156">
        <v>8000</v>
      </c>
      <c r="H18" s="156">
        <v>14000</v>
      </c>
      <c r="I18" s="156">
        <v>13000</v>
      </c>
      <c r="J18" s="155">
        <v>0</v>
      </c>
      <c r="K18" s="156">
        <f t="shared" si="1"/>
        <v>2717.200358678027</v>
      </c>
      <c r="L18" s="156">
        <f t="shared" si="0"/>
        <v>2173.7602869424218</v>
      </c>
      <c r="M18" s="156">
        <f t="shared" si="0"/>
        <v>3804.0805021492383</v>
      </c>
      <c r="N18" s="156">
        <f t="shared" si="0"/>
        <v>3532.3604662814355</v>
      </c>
      <c r="O18" s="155">
        <f t="shared" si="0"/>
        <v>0</v>
      </c>
    </row>
    <row r="19" spans="2:15">
      <c r="B19" s="162" t="s">
        <v>390</v>
      </c>
      <c r="C19" s="161">
        <v>183.25250699512955</v>
      </c>
      <c r="D19" s="188">
        <v>0</v>
      </c>
      <c r="E19" s="159">
        <v>0</v>
      </c>
      <c r="F19" s="160">
        <v>2000</v>
      </c>
      <c r="G19" s="160">
        <v>0</v>
      </c>
      <c r="H19" s="160">
        <v>0</v>
      </c>
      <c r="I19" s="160">
        <v>0</v>
      </c>
      <c r="J19" s="159">
        <v>3000</v>
      </c>
      <c r="K19" s="160">
        <f t="shared" si="1"/>
        <v>366.5050139902591</v>
      </c>
      <c r="L19" s="160">
        <f t="shared" si="0"/>
        <v>0</v>
      </c>
      <c r="M19" s="160">
        <f t="shared" si="0"/>
        <v>0</v>
      </c>
      <c r="N19" s="160">
        <f t="shared" si="0"/>
        <v>0</v>
      </c>
      <c r="O19" s="159">
        <f t="shared" si="0"/>
        <v>549.75752098538862</v>
      </c>
    </row>
    <row r="20" spans="2:15">
      <c r="B20" s="158" t="s">
        <v>391</v>
      </c>
      <c r="C20" s="157">
        <v>264.76028626854139</v>
      </c>
      <c r="D20" s="187">
        <v>0</v>
      </c>
      <c r="E20" s="155">
        <v>0</v>
      </c>
      <c r="F20" s="156">
        <v>2000</v>
      </c>
      <c r="G20" s="156">
        <v>0</v>
      </c>
      <c r="H20" s="156">
        <v>1000</v>
      </c>
      <c r="I20" s="156">
        <v>5000</v>
      </c>
      <c r="J20" s="155">
        <v>1000</v>
      </c>
      <c r="K20" s="156">
        <f t="shared" si="1"/>
        <v>529.52057253708278</v>
      </c>
      <c r="L20" s="156">
        <f t="shared" si="0"/>
        <v>0</v>
      </c>
      <c r="M20" s="156">
        <f t="shared" si="0"/>
        <v>264.76028626854139</v>
      </c>
      <c r="N20" s="156">
        <f t="shared" si="0"/>
        <v>1323.801431342707</v>
      </c>
      <c r="O20" s="155">
        <f t="shared" si="0"/>
        <v>264.76028626854139</v>
      </c>
    </row>
    <row r="21" spans="2:15">
      <c r="B21" s="162" t="s">
        <v>613</v>
      </c>
      <c r="C21" s="161">
        <v>342.95877233276889</v>
      </c>
      <c r="D21" s="188">
        <v>0</v>
      </c>
      <c r="E21" s="159">
        <v>0</v>
      </c>
      <c r="F21" s="160">
        <v>0</v>
      </c>
      <c r="G21" s="160">
        <v>0</v>
      </c>
      <c r="H21" s="160">
        <v>0</v>
      </c>
      <c r="I21" s="160">
        <v>0</v>
      </c>
      <c r="J21" s="159">
        <v>2000</v>
      </c>
      <c r="K21" s="160">
        <f t="shared" si="1"/>
        <v>0</v>
      </c>
      <c r="L21" s="160">
        <f t="shared" si="0"/>
        <v>0</v>
      </c>
      <c r="M21" s="160">
        <f t="shared" si="0"/>
        <v>0</v>
      </c>
      <c r="N21" s="160">
        <f t="shared" si="0"/>
        <v>0</v>
      </c>
      <c r="O21" s="159">
        <f t="shared" si="0"/>
        <v>685.91754466553778</v>
      </c>
    </row>
    <row r="22" spans="2:15">
      <c r="B22" s="158" t="s">
        <v>392</v>
      </c>
      <c r="C22" s="157">
        <v>233.71180517894257</v>
      </c>
      <c r="D22" s="187">
        <v>0</v>
      </c>
      <c r="E22" s="155">
        <v>0</v>
      </c>
      <c r="F22" s="156">
        <v>0</v>
      </c>
      <c r="G22" s="156">
        <v>0</v>
      </c>
      <c r="H22" s="156">
        <v>0</v>
      </c>
      <c r="I22" s="156">
        <v>0</v>
      </c>
      <c r="J22" s="155">
        <v>1000</v>
      </c>
      <c r="K22" s="156">
        <f t="shared" si="1"/>
        <v>0</v>
      </c>
      <c r="L22" s="156">
        <f t="shared" si="0"/>
        <v>0</v>
      </c>
      <c r="M22" s="156">
        <f t="shared" si="0"/>
        <v>0</v>
      </c>
      <c r="N22" s="156">
        <f t="shared" si="0"/>
        <v>0</v>
      </c>
      <c r="O22" s="155">
        <f t="shared" si="0"/>
        <v>233.71180517894257</v>
      </c>
    </row>
    <row r="23" spans="2:15">
      <c r="B23" s="162" t="s">
        <v>393</v>
      </c>
      <c r="C23" s="161">
        <v>223.05313846256456</v>
      </c>
      <c r="D23" s="188">
        <v>0</v>
      </c>
      <c r="E23" s="159">
        <v>0</v>
      </c>
      <c r="F23" s="160">
        <v>0</v>
      </c>
      <c r="G23" s="160">
        <v>0</v>
      </c>
      <c r="H23" s="160">
        <v>0</v>
      </c>
      <c r="I23" s="160">
        <v>0</v>
      </c>
      <c r="J23" s="159">
        <v>1000</v>
      </c>
      <c r="K23" s="160">
        <f t="shared" si="1"/>
        <v>0</v>
      </c>
      <c r="L23" s="160">
        <f t="shared" si="0"/>
        <v>0</v>
      </c>
      <c r="M23" s="160">
        <f t="shared" si="0"/>
        <v>0</v>
      </c>
      <c r="N23" s="160">
        <f t="shared" si="0"/>
        <v>0</v>
      </c>
      <c r="O23" s="159">
        <f t="shared" si="0"/>
        <v>223.05313846256456</v>
      </c>
    </row>
    <row r="24" spans="2:15">
      <c r="B24" s="158" t="s">
        <v>394</v>
      </c>
      <c r="C24" s="157">
        <v>269.47055992260078</v>
      </c>
      <c r="D24" s="187">
        <v>0</v>
      </c>
      <c r="E24" s="155">
        <v>0</v>
      </c>
      <c r="F24" s="156">
        <v>2000</v>
      </c>
      <c r="G24" s="156">
        <v>0</v>
      </c>
      <c r="H24" s="156">
        <v>0</v>
      </c>
      <c r="I24" s="156">
        <v>0</v>
      </c>
      <c r="J24" s="155">
        <v>1000</v>
      </c>
      <c r="K24" s="156">
        <f t="shared" si="1"/>
        <v>538.94111984520157</v>
      </c>
      <c r="L24" s="156">
        <f t="shared" si="0"/>
        <v>0</v>
      </c>
      <c r="M24" s="156">
        <f t="shared" si="0"/>
        <v>0</v>
      </c>
      <c r="N24" s="156">
        <f t="shared" si="0"/>
        <v>0</v>
      </c>
      <c r="O24" s="155">
        <f t="shared" si="0"/>
        <v>269.47055992260078</v>
      </c>
    </row>
    <row r="25" spans="2:15">
      <c r="B25" s="162" t="s">
        <v>397</v>
      </c>
      <c r="C25" s="161">
        <v>299.26597772048859</v>
      </c>
      <c r="D25" s="188">
        <v>0</v>
      </c>
      <c r="E25" s="159">
        <v>0</v>
      </c>
      <c r="F25" s="160">
        <v>2000</v>
      </c>
      <c r="G25" s="160">
        <v>2000</v>
      </c>
      <c r="H25" s="160">
        <v>2000</v>
      </c>
      <c r="I25" s="160">
        <v>2000</v>
      </c>
      <c r="J25" s="159">
        <v>0</v>
      </c>
      <c r="K25" s="160">
        <f t="shared" si="1"/>
        <v>598.53195544097719</v>
      </c>
      <c r="L25" s="160">
        <f t="shared" si="0"/>
        <v>598.53195544097719</v>
      </c>
      <c r="M25" s="160">
        <f t="shared" si="0"/>
        <v>598.53195544097719</v>
      </c>
      <c r="N25" s="160">
        <f t="shared" si="0"/>
        <v>598.53195544097719</v>
      </c>
      <c r="O25" s="159">
        <f t="shared" si="0"/>
        <v>0</v>
      </c>
    </row>
    <row r="26" spans="2:15">
      <c r="B26" s="158" t="s">
        <v>398</v>
      </c>
      <c r="C26" s="157">
        <v>269.00430317190097</v>
      </c>
      <c r="D26" s="187">
        <v>0</v>
      </c>
      <c r="E26" s="155">
        <v>0</v>
      </c>
      <c r="F26" s="156">
        <v>1000</v>
      </c>
      <c r="G26" s="156">
        <v>0</v>
      </c>
      <c r="H26" s="156">
        <v>0</v>
      </c>
      <c r="I26" s="156">
        <v>0</v>
      </c>
      <c r="J26" s="155">
        <v>0</v>
      </c>
      <c r="K26" s="156">
        <f t="shared" si="1"/>
        <v>269.00430317190097</v>
      </c>
      <c r="L26" s="156">
        <f t="shared" si="0"/>
        <v>0</v>
      </c>
      <c r="M26" s="156">
        <f t="shared" si="0"/>
        <v>0</v>
      </c>
      <c r="N26" s="156">
        <f t="shared" si="0"/>
        <v>0</v>
      </c>
      <c r="O26" s="155">
        <f t="shared" si="0"/>
        <v>0</v>
      </c>
    </row>
    <row r="27" spans="2:15">
      <c r="B27" s="162" t="s">
        <v>614</v>
      </c>
      <c r="C27" s="161">
        <v>104.52021264808066</v>
      </c>
      <c r="D27" s="188">
        <v>0</v>
      </c>
      <c r="E27" s="159">
        <v>2000</v>
      </c>
      <c r="F27" s="160">
        <v>2000</v>
      </c>
      <c r="G27" s="160">
        <v>0</v>
      </c>
      <c r="H27" s="160">
        <v>6000</v>
      </c>
      <c r="I27" s="160">
        <v>5000</v>
      </c>
      <c r="J27" s="159">
        <v>0</v>
      </c>
      <c r="K27" s="160">
        <f t="shared" si="1"/>
        <v>209.04042529616132</v>
      </c>
      <c r="L27" s="160">
        <f t="shared" si="0"/>
        <v>0</v>
      </c>
      <c r="M27" s="160">
        <f t="shared" si="0"/>
        <v>627.12127588848398</v>
      </c>
      <c r="N27" s="160">
        <f t="shared" si="0"/>
        <v>522.60106324040328</v>
      </c>
      <c r="O27" s="159">
        <f t="shared" si="0"/>
        <v>0</v>
      </c>
    </row>
    <row r="28" spans="2:15">
      <c r="B28" s="158" t="s">
        <v>417</v>
      </c>
      <c r="C28" s="157">
        <v>216.9374584644155</v>
      </c>
      <c r="D28" s="187">
        <v>0</v>
      </c>
      <c r="E28" s="155">
        <v>0</v>
      </c>
      <c r="F28" s="156">
        <v>10000</v>
      </c>
      <c r="G28" s="156">
        <v>14000</v>
      </c>
      <c r="H28" s="156">
        <v>11000</v>
      </c>
      <c r="I28" s="156">
        <v>7000</v>
      </c>
      <c r="J28" s="155">
        <v>1000</v>
      </c>
      <c r="K28" s="156">
        <f t="shared" si="1"/>
        <v>2169.3745846441552</v>
      </c>
      <c r="L28" s="156">
        <f t="shared" si="0"/>
        <v>3037.1244185018172</v>
      </c>
      <c r="M28" s="156">
        <f t="shared" si="0"/>
        <v>2386.3120431085704</v>
      </c>
      <c r="N28" s="156">
        <f t="shared" si="0"/>
        <v>1518.5622092509086</v>
      </c>
      <c r="O28" s="155">
        <f t="shared" si="0"/>
        <v>216.9374584644155</v>
      </c>
    </row>
    <row r="29" spans="2:15">
      <c r="B29" s="162" t="s">
        <v>418</v>
      </c>
      <c r="C29" s="161">
        <v>294.97420328225314</v>
      </c>
      <c r="D29" s="188">
        <v>0</v>
      </c>
      <c r="E29" s="159">
        <v>0</v>
      </c>
      <c r="F29" s="160">
        <v>3000</v>
      </c>
      <c r="G29" s="160">
        <v>8000</v>
      </c>
      <c r="H29" s="160">
        <v>4000</v>
      </c>
      <c r="I29" s="160">
        <v>2000</v>
      </c>
      <c r="J29" s="159">
        <v>1000</v>
      </c>
      <c r="K29" s="160">
        <f t="shared" si="1"/>
        <v>884.92260984675943</v>
      </c>
      <c r="L29" s="160">
        <f t="shared" si="0"/>
        <v>2359.7936262580251</v>
      </c>
      <c r="M29" s="160">
        <f t="shared" si="0"/>
        <v>1179.8968131290126</v>
      </c>
      <c r="N29" s="160">
        <f t="shared" si="0"/>
        <v>589.94840656450629</v>
      </c>
      <c r="O29" s="159">
        <f t="shared" si="0"/>
        <v>294.97420328225314</v>
      </c>
    </row>
    <row r="30" spans="2:15">
      <c r="B30" s="158" t="s">
        <v>419</v>
      </c>
      <c r="C30" s="157">
        <v>230.89481007593048</v>
      </c>
      <c r="D30" s="187">
        <v>0</v>
      </c>
      <c r="E30" s="155">
        <v>0</v>
      </c>
      <c r="F30" s="156">
        <v>1000</v>
      </c>
      <c r="G30" s="156">
        <v>0</v>
      </c>
      <c r="H30" s="156">
        <v>0</v>
      </c>
      <c r="I30" s="156">
        <v>1000</v>
      </c>
      <c r="J30" s="155">
        <v>0</v>
      </c>
      <c r="K30" s="156">
        <f t="shared" si="1"/>
        <v>230.89481007593048</v>
      </c>
      <c r="L30" s="156">
        <f t="shared" si="0"/>
        <v>0</v>
      </c>
      <c r="M30" s="156">
        <f t="shared" si="0"/>
        <v>0</v>
      </c>
      <c r="N30" s="156">
        <f t="shared" si="0"/>
        <v>230.89481007593048</v>
      </c>
      <c r="O30" s="155">
        <f t="shared" si="0"/>
        <v>0</v>
      </c>
    </row>
    <row r="31" spans="2:15">
      <c r="B31" s="162" t="s">
        <v>420</v>
      </c>
      <c r="C31" s="161">
        <v>161.86289235337418</v>
      </c>
      <c r="D31" s="188">
        <v>0</v>
      </c>
      <c r="E31" s="159">
        <v>0</v>
      </c>
      <c r="F31" s="160">
        <v>1000</v>
      </c>
      <c r="G31" s="160">
        <v>2000</v>
      </c>
      <c r="H31" s="160">
        <v>0</v>
      </c>
      <c r="I31" s="160">
        <v>1000</v>
      </c>
      <c r="J31" s="159">
        <v>0</v>
      </c>
      <c r="K31" s="160">
        <f t="shared" si="1"/>
        <v>161.86289235337418</v>
      </c>
      <c r="L31" s="160">
        <f t="shared" si="0"/>
        <v>323.72578470674836</v>
      </c>
      <c r="M31" s="160">
        <f t="shared" si="0"/>
        <v>0</v>
      </c>
      <c r="N31" s="160">
        <f t="shared" si="0"/>
        <v>161.86289235337418</v>
      </c>
      <c r="O31" s="159">
        <f t="shared" si="0"/>
        <v>0</v>
      </c>
    </row>
    <row r="32" spans="2:15">
      <c r="B32" s="158" t="s">
        <v>421</v>
      </c>
      <c r="C32" s="157">
        <v>187.88108684218324</v>
      </c>
      <c r="D32" s="187">
        <v>0</v>
      </c>
      <c r="E32" s="155">
        <v>0</v>
      </c>
      <c r="F32" s="156">
        <v>2000</v>
      </c>
      <c r="G32" s="156">
        <v>7000</v>
      </c>
      <c r="H32" s="156">
        <v>6000</v>
      </c>
      <c r="I32" s="156">
        <v>6000</v>
      </c>
      <c r="J32" s="155">
        <v>1000</v>
      </c>
      <c r="K32" s="156">
        <f t="shared" si="1"/>
        <v>375.76217368436647</v>
      </c>
      <c r="L32" s="156">
        <f t="shared" si="0"/>
        <v>1315.1676078952826</v>
      </c>
      <c r="M32" s="156">
        <f t="shared" si="0"/>
        <v>1127.2865210530992</v>
      </c>
      <c r="N32" s="156">
        <f t="shared" si="0"/>
        <v>1127.2865210530992</v>
      </c>
      <c r="O32" s="155">
        <f t="shared" si="0"/>
        <v>187.88108684218324</v>
      </c>
    </row>
    <row r="33" spans="2:15">
      <c r="B33" s="162" t="s">
        <v>422</v>
      </c>
      <c r="C33" s="161">
        <v>140.42635958038647</v>
      </c>
      <c r="D33" s="188">
        <v>0</v>
      </c>
      <c r="E33" s="159">
        <v>0</v>
      </c>
      <c r="F33" s="160">
        <v>2000</v>
      </c>
      <c r="G33" s="160">
        <v>1000</v>
      </c>
      <c r="H33" s="160">
        <v>4000</v>
      </c>
      <c r="I33" s="160">
        <v>2000</v>
      </c>
      <c r="J33" s="159">
        <v>0</v>
      </c>
      <c r="K33" s="160">
        <f t="shared" si="1"/>
        <v>280.85271916077295</v>
      </c>
      <c r="L33" s="160">
        <f t="shared" si="0"/>
        <v>140.42635958038647</v>
      </c>
      <c r="M33" s="160">
        <f t="shared" si="0"/>
        <v>561.7054383215459</v>
      </c>
      <c r="N33" s="160">
        <f t="shared" si="0"/>
        <v>280.85271916077295</v>
      </c>
      <c r="O33" s="159">
        <f t="shared" si="0"/>
        <v>0</v>
      </c>
    </row>
    <row r="34" spans="2:15">
      <c r="B34" s="158" t="s">
        <v>615</v>
      </c>
      <c r="C34" s="157">
        <v>197.74089717860593</v>
      </c>
      <c r="D34" s="187">
        <v>0</v>
      </c>
      <c r="E34" s="155">
        <v>3000</v>
      </c>
      <c r="F34" s="156">
        <v>9000</v>
      </c>
      <c r="G34" s="156">
        <v>12000</v>
      </c>
      <c r="H34" s="156">
        <v>0</v>
      </c>
      <c r="I34" s="156">
        <v>1000</v>
      </c>
      <c r="J34" s="155">
        <v>0</v>
      </c>
      <c r="K34" s="156">
        <f t="shared" si="1"/>
        <v>1779.6680746074533</v>
      </c>
      <c r="L34" s="156">
        <f t="shared" si="0"/>
        <v>2372.8907661432713</v>
      </c>
      <c r="M34" s="156">
        <f t="shared" si="0"/>
        <v>0</v>
      </c>
      <c r="N34" s="156">
        <f t="shared" si="0"/>
        <v>197.74089717860593</v>
      </c>
      <c r="O34" s="155">
        <f t="shared" si="0"/>
        <v>0</v>
      </c>
    </row>
    <row r="35" spans="2:15">
      <c r="B35" s="162" t="s">
        <v>616</v>
      </c>
      <c r="C35" s="161">
        <v>261.26800281894452</v>
      </c>
      <c r="D35" s="188">
        <v>0</v>
      </c>
      <c r="E35" s="159">
        <v>0</v>
      </c>
      <c r="F35" s="160">
        <v>0</v>
      </c>
      <c r="G35" s="160">
        <v>0</v>
      </c>
      <c r="H35" s="160">
        <v>0</v>
      </c>
      <c r="I35" s="160">
        <v>2000</v>
      </c>
      <c r="J35" s="159">
        <v>0</v>
      </c>
      <c r="K35" s="160">
        <f t="shared" si="1"/>
        <v>0</v>
      </c>
      <c r="L35" s="160">
        <f t="shared" si="0"/>
        <v>0</v>
      </c>
      <c r="M35" s="160">
        <f t="shared" si="0"/>
        <v>0</v>
      </c>
      <c r="N35" s="160">
        <f t="shared" si="0"/>
        <v>522.53600563788905</v>
      </c>
      <c r="O35" s="159">
        <f t="shared" si="0"/>
        <v>0</v>
      </c>
    </row>
    <row r="36" spans="2:15">
      <c r="B36" s="158" t="s">
        <v>423</v>
      </c>
      <c r="C36" s="157">
        <v>210.24410362243219</v>
      </c>
      <c r="D36" s="187">
        <v>0</v>
      </c>
      <c r="E36" s="155">
        <v>0</v>
      </c>
      <c r="F36" s="156">
        <v>10000</v>
      </c>
      <c r="G36" s="156">
        <v>5000</v>
      </c>
      <c r="H36" s="156">
        <v>7000</v>
      </c>
      <c r="I36" s="156">
        <v>3000</v>
      </c>
      <c r="J36" s="155">
        <v>3000</v>
      </c>
      <c r="K36" s="156">
        <f t="shared" si="1"/>
        <v>2102.441036224322</v>
      </c>
      <c r="L36" s="156">
        <f t="shared" si="0"/>
        <v>1051.220518112161</v>
      </c>
      <c r="M36" s="156">
        <f t="shared" si="0"/>
        <v>1471.7087253570253</v>
      </c>
      <c r="N36" s="156">
        <f t="shared" si="0"/>
        <v>630.73231086729652</v>
      </c>
      <c r="O36" s="155">
        <f t="shared" si="0"/>
        <v>630.73231086729652</v>
      </c>
    </row>
    <row r="37" spans="2:15">
      <c r="B37" s="162" t="s">
        <v>617</v>
      </c>
      <c r="C37" s="161">
        <v>331.34724250701106</v>
      </c>
      <c r="D37" s="188">
        <v>0</v>
      </c>
      <c r="E37" s="159">
        <v>0</v>
      </c>
      <c r="F37" s="160">
        <v>0</v>
      </c>
      <c r="G37" s="160">
        <v>6000</v>
      </c>
      <c r="H37" s="160">
        <v>0</v>
      </c>
      <c r="I37" s="160">
        <v>0</v>
      </c>
      <c r="J37" s="159">
        <v>0</v>
      </c>
      <c r="K37" s="160">
        <f t="shared" si="1"/>
        <v>0</v>
      </c>
      <c r="L37" s="160">
        <f t="shared" si="0"/>
        <v>1988.0834550420664</v>
      </c>
      <c r="M37" s="160">
        <f t="shared" si="0"/>
        <v>0</v>
      </c>
      <c r="N37" s="160">
        <f t="shared" si="0"/>
        <v>0</v>
      </c>
      <c r="O37" s="159">
        <f t="shared" si="0"/>
        <v>0</v>
      </c>
    </row>
    <row r="38" spans="2:15">
      <c r="B38" s="158" t="s">
        <v>618</v>
      </c>
      <c r="C38" s="157">
        <v>454.79819295375393</v>
      </c>
      <c r="D38" s="187">
        <v>0</v>
      </c>
      <c r="E38" s="155">
        <v>0</v>
      </c>
      <c r="F38" s="156">
        <v>0</v>
      </c>
      <c r="G38" s="156">
        <v>5000</v>
      </c>
      <c r="H38" s="156">
        <v>0</v>
      </c>
      <c r="I38" s="156">
        <v>0</v>
      </c>
      <c r="J38" s="155">
        <v>0</v>
      </c>
      <c r="K38" s="156">
        <f t="shared" si="1"/>
        <v>0</v>
      </c>
      <c r="L38" s="156">
        <f t="shared" si="0"/>
        <v>2273.9909647687696</v>
      </c>
      <c r="M38" s="156">
        <f t="shared" si="0"/>
        <v>0</v>
      </c>
      <c r="N38" s="156">
        <f t="shared" si="0"/>
        <v>0</v>
      </c>
      <c r="O38" s="155">
        <f t="shared" si="0"/>
        <v>0</v>
      </c>
    </row>
    <row r="39" spans="2:15">
      <c r="B39" s="162" t="s">
        <v>424</v>
      </c>
      <c r="C39" s="161">
        <v>128.46163284420763</v>
      </c>
      <c r="D39" s="188">
        <v>0</v>
      </c>
      <c r="E39" s="159">
        <v>0</v>
      </c>
      <c r="F39" s="160">
        <v>9000</v>
      </c>
      <c r="G39" s="160">
        <v>0</v>
      </c>
      <c r="H39" s="160">
        <v>4000</v>
      </c>
      <c r="I39" s="160">
        <v>1000</v>
      </c>
      <c r="J39" s="159">
        <v>1000</v>
      </c>
      <c r="K39" s="160">
        <f t="shared" si="1"/>
        <v>1156.1546955978686</v>
      </c>
      <c r="L39" s="160">
        <f t="shared" si="0"/>
        <v>0</v>
      </c>
      <c r="M39" s="160">
        <f t="shared" si="0"/>
        <v>513.84653137683051</v>
      </c>
      <c r="N39" s="160">
        <f t="shared" si="0"/>
        <v>128.46163284420763</v>
      </c>
      <c r="O39" s="159">
        <f t="shared" si="0"/>
        <v>128.46163284420763</v>
      </c>
    </row>
    <row r="40" spans="2:15">
      <c r="B40" s="158" t="s">
        <v>619</v>
      </c>
      <c r="C40" s="157">
        <v>172.93144595763951</v>
      </c>
      <c r="D40" s="187">
        <v>0</v>
      </c>
      <c r="E40" s="155">
        <v>0</v>
      </c>
      <c r="F40" s="156">
        <v>1000</v>
      </c>
      <c r="G40" s="156">
        <v>0</v>
      </c>
      <c r="H40" s="156">
        <v>0</v>
      </c>
      <c r="I40" s="156">
        <v>0</v>
      </c>
      <c r="J40" s="155">
        <v>0</v>
      </c>
      <c r="K40" s="156">
        <f t="shared" si="1"/>
        <v>172.93144595763951</v>
      </c>
      <c r="L40" s="156">
        <f t="shared" si="0"/>
        <v>0</v>
      </c>
      <c r="M40" s="156">
        <f t="shared" si="0"/>
        <v>0</v>
      </c>
      <c r="N40" s="156">
        <f t="shared" si="0"/>
        <v>0</v>
      </c>
      <c r="O40" s="155">
        <f t="shared" si="0"/>
        <v>0</v>
      </c>
    </row>
    <row r="41" spans="2:15">
      <c r="B41" s="162" t="s">
        <v>425</v>
      </c>
      <c r="C41" s="161">
        <v>170.87607317878064</v>
      </c>
      <c r="D41" s="188">
        <v>0</v>
      </c>
      <c r="E41" s="159">
        <v>0</v>
      </c>
      <c r="F41" s="160">
        <v>2000</v>
      </c>
      <c r="G41" s="160">
        <v>0</v>
      </c>
      <c r="H41" s="160">
        <v>0</v>
      </c>
      <c r="I41" s="160">
        <v>1000</v>
      </c>
      <c r="J41" s="159">
        <v>0</v>
      </c>
      <c r="K41" s="160">
        <f t="shared" si="1"/>
        <v>341.75214635756129</v>
      </c>
      <c r="L41" s="160">
        <f t="shared" si="0"/>
        <v>0</v>
      </c>
      <c r="M41" s="160">
        <f t="shared" si="0"/>
        <v>0</v>
      </c>
      <c r="N41" s="160">
        <f t="shared" si="0"/>
        <v>170.87607317878064</v>
      </c>
      <c r="O41" s="159">
        <f t="shared" si="0"/>
        <v>0</v>
      </c>
    </row>
    <row r="42" spans="2:15">
      <c r="B42" s="158" t="s">
        <v>426</v>
      </c>
      <c r="C42" s="157">
        <v>114.40080704697847</v>
      </c>
      <c r="D42" s="187">
        <v>0</v>
      </c>
      <c r="E42" s="155">
        <v>0</v>
      </c>
      <c r="F42" s="156">
        <v>0</v>
      </c>
      <c r="G42" s="156">
        <v>5000</v>
      </c>
      <c r="H42" s="156">
        <v>0</v>
      </c>
      <c r="I42" s="156">
        <v>0</v>
      </c>
      <c r="J42" s="155">
        <v>0</v>
      </c>
      <c r="K42" s="156">
        <f t="shared" si="1"/>
        <v>0</v>
      </c>
      <c r="L42" s="156">
        <f t="shared" si="0"/>
        <v>572.0040352348924</v>
      </c>
      <c r="M42" s="156">
        <f t="shared" si="0"/>
        <v>0</v>
      </c>
      <c r="N42" s="156">
        <f t="shared" si="0"/>
        <v>0</v>
      </c>
      <c r="O42" s="155">
        <f t="shared" si="0"/>
        <v>0</v>
      </c>
    </row>
    <row r="43" spans="2:15">
      <c r="B43" s="162" t="s">
        <v>427</v>
      </c>
      <c r="C43" s="161">
        <v>285.89942053106716</v>
      </c>
      <c r="D43" s="188">
        <v>0</v>
      </c>
      <c r="E43" s="159">
        <v>0</v>
      </c>
      <c r="F43" s="160">
        <v>1000</v>
      </c>
      <c r="G43" s="160">
        <v>0</v>
      </c>
      <c r="H43" s="160">
        <v>0</v>
      </c>
      <c r="I43" s="160">
        <v>1000</v>
      </c>
      <c r="J43" s="159">
        <v>0</v>
      </c>
      <c r="K43" s="160">
        <f t="shared" si="1"/>
        <v>285.89942053106716</v>
      </c>
      <c r="L43" s="160">
        <f t="shared" si="0"/>
        <v>0</v>
      </c>
      <c r="M43" s="160">
        <f t="shared" si="0"/>
        <v>0</v>
      </c>
      <c r="N43" s="160">
        <f t="shared" si="0"/>
        <v>285.89942053106716</v>
      </c>
      <c r="O43" s="159">
        <f t="shared" si="0"/>
        <v>0</v>
      </c>
    </row>
    <row r="44" spans="2:15">
      <c r="B44" s="158" t="s">
        <v>428</v>
      </c>
      <c r="C44" s="157">
        <v>213.96293063285518</v>
      </c>
      <c r="D44" s="187">
        <v>0</v>
      </c>
      <c r="E44" s="155">
        <v>0</v>
      </c>
      <c r="F44" s="156">
        <v>1000</v>
      </c>
      <c r="G44" s="156">
        <v>0</v>
      </c>
      <c r="H44" s="156">
        <v>0</v>
      </c>
      <c r="I44" s="156">
        <v>0</v>
      </c>
      <c r="J44" s="155">
        <v>0</v>
      </c>
      <c r="K44" s="156">
        <f t="shared" si="1"/>
        <v>213.96293063285518</v>
      </c>
      <c r="L44" s="156">
        <f t="shared" si="0"/>
        <v>0</v>
      </c>
      <c r="M44" s="156">
        <f t="shared" si="0"/>
        <v>0</v>
      </c>
      <c r="N44" s="156">
        <f t="shared" si="0"/>
        <v>0</v>
      </c>
      <c r="O44" s="155">
        <f t="shared" si="0"/>
        <v>0</v>
      </c>
    </row>
    <row r="45" spans="2:15">
      <c r="B45" s="162" t="s">
        <v>429</v>
      </c>
      <c r="C45" s="161">
        <v>188.73208961382269</v>
      </c>
      <c r="D45" s="188">
        <v>2000</v>
      </c>
      <c r="E45" s="159">
        <v>3000</v>
      </c>
      <c r="F45" s="160">
        <v>0</v>
      </c>
      <c r="G45" s="160">
        <v>3000</v>
      </c>
      <c r="H45" s="160">
        <v>8000</v>
      </c>
      <c r="I45" s="160">
        <v>10000</v>
      </c>
      <c r="J45" s="159">
        <v>0</v>
      </c>
      <c r="K45" s="160">
        <f t="shared" si="1"/>
        <v>0</v>
      </c>
      <c r="L45" s="160">
        <f t="shared" si="0"/>
        <v>566.19626884146805</v>
      </c>
      <c r="M45" s="160">
        <f t="shared" si="0"/>
        <v>1509.8567169105816</v>
      </c>
      <c r="N45" s="160">
        <f t="shared" si="0"/>
        <v>1887.3208961382268</v>
      </c>
      <c r="O45" s="159">
        <f t="shared" si="0"/>
        <v>0</v>
      </c>
    </row>
    <row r="46" spans="2:15">
      <c r="B46" s="158" t="s">
        <v>430</v>
      </c>
      <c r="C46" s="157">
        <v>307.59947849760732</v>
      </c>
      <c r="D46" s="187">
        <v>5000</v>
      </c>
      <c r="E46" s="155">
        <v>6000</v>
      </c>
      <c r="F46" s="156">
        <v>4000</v>
      </c>
      <c r="G46" s="156">
        <v>6000</v>
      </c>
      <c r="H46" s="156">
        <v>14000</v>
      </c>
      <c r="I46" s="156">
        <v>15000</v>
      </c>
      <c r="J46" s="155">
        <v>7000</v>
      </c>
      <c r="K46" s="156">
        <f t="shared" si="1"/>
        <v>1230.3979139904293</v>
      </c>
      <c r="L46" s="156">
        <f t="shared" si="0"/>
        <v>1845.596870985644</v>
      </c>
      <c r="M46" s="156">
        <f t="shared" si="0"/>
        <v>4306.3926989665024</v>
      </c>
      <c r="N46" s="156">
        <f t="shared" si="0"/>
        <v>4613.9921774641098</v>
      </c>
      <c r="O46" s="155">
        <f t="shared" si="0"/>
        <v>2153.1963494832512</v>
      </c>
    </row>
    <row r="47" spans="2:15">
      <c r="B47" s="162" t="s">
        <v>431</v>
      </c>
      <c r="C47" s="161">
        <v>360.15302276810058</v>
      </c>
      <c r="D47" s="188">
        <v>0</v>
      </c>
      <c r="E47" s="159">
        <v>0</v>
      </c>
      <c r="F47" s="160">
        <v>1000</v>
      </c>
      <c r="G47" s="160">
        <v>0</v>
      </c>
      <c r="H47" s="160">
        <v>0</v>
      </c>
      <c r="I47" s="160">
        <v>0</v>
      </c>
      <c r="J47" s="159">
        <v>0</v>
      </c>
      <c r="K47" s="160">
        <f t="shared" si="1"/>
        <v>360.15302276810058</v>
      </c>
      <c r="L47" s="160">
        <f t="shared" si="0"/>
        <v>0</v>
      </c>
      <c r="M47" s="160">
        <f t="shared" si="0"/>
        <v>0</v>
      </c>
      <c r="N47" s="160">
        <f t="shared" si="0"/>
        <v>0</v>
      </c>
      <c r="O47" s="159">
        <f t="shared" si="0"/>
        <v>0</v>
      </c>
    </row>
    <row r="48" spans="2:15">
      <c r="B48" s="158" t="s">
        <v>432</v>
      </c>
      <c r="C48" s="157">
        <v>253.76181349643605</v>
      </c>
      <c r="D48" s="187">
        <v>2000</v>
      </c>
      <c r="E48" s="155">
        <v>2000</v>
      </c>
      <c r="F48" s="156">
        <v>8000</v>
      </c>
      <c r="G48" s="156">
        <v>4000</v>
      </c>
      <c r="H48" s="156">
        <v>2000</v>
      </c>
      <c r="I48" s="156">
        <v>1000</v>
      </c>
      <c r="J48" s="155">
        <v>0</v>
      </c>
      <c r="K48" s="156">
        <f t="shared" si="1"/>
        <v>2030.0945079714884</v>
      </c>
      <c r="L48" s="156">
        <f t="shared" si="0"/>
        <v>1015.0472539857442</v>
      </c>
      <c r="M48" s="156">
        <f t="shared" si="0"/>
        <v>507.5236269928721</v>
      </c>
      <c r="N48" s="156">
        <f t="shared" si="0"/>
        <v>253.76181349643605</v>
      </c>
      <c r="O48" s="155">
        <f t="shared" si="0"/>
        <v>0</v>
      </c>
    </row>
    <row r="49" spans="2:15">
      <c r="B49" s="162" t="s">
        <v>434</v>
      </c>
      <c r="C49" s="161">
        <v>173.35343188411355</v>
      </c>
      <c r="D49" s="188">
        <v>0</v>
      </c>
      <c r="E49" s="159">
        <v>0</v>
      </c>
      <c r="F49" s="160">
        <v>2000</v>
      </c>
      <c r="G49" s="160">
        <v>0</v>
      </c>
      <c r="H49" s="160">
        <v>0</v>
      </c>
      <c r="I49" s="160">
        <v>0</v>
      </c>
      <c r="J49" s="159">
        <v>0</v>
      </c>
      <c r="K49" s="160">
        <f t="shared" si="1"/>
        <v>346.70686376822709</v>
      </c>
      <c r="L49" s="160">
        <f t="shared" si="0"/>
        <v>0</v>
      </c>
      <c r="M49" s="160">
        <f t="shared" si="0"/>
        <v>0</v>
      </c>
      <c r="N49" s="160">
        <f t="shared" si="0"/>
        <v>0</v>
      </c>
      <c r="O49" s="159">
        <f t="shared" si="0"/>
        <v>0</v>
      </c>
    </row>
    <row r="50" spans="2:15">
      <c r="B50" s="158" t="s">
        <v>435</v>
      </c>
      <c r="C50" s="157">
        <v>236.95942176879146</v>
      </c>
      <c r="D50" s="187">
        <v>0</v>
      </c>
      <c r="E50" s="155">
        <v>0</v>
      </c>
      <c r="F50" s="156">
        <v>1000</v>
      </c>
      <c r="G50" s="156">
        <v>0</v>
      </c>
      <c r="H50" s="156">
        <v>0</v>
      </c>
      <c r="I50" s="156">
        <v>2000</v>
      </c>
      <c r="J50" s="155">
        <v>0</v>
      </c>
      <c r="K50" s="156">
        <f t="shared" si="1"/>
        <v>236.95942176879146</v>
      </c>
      <c r="L50" s="156">
        <f t="shared" si="0"/>
        <v>0</v>
      </c>
      <c r="M50" s="156">
        <f t="shared" si="0"/>
        <v>0</v>
      </c>
      <c r="N50" s="156">
        <f t="shared" si="0"/>
        <v>473.91884353758292</v>
      </c>
      <c r="O50" s="155">
        <f t="shared" si="0"/>
        <v>0</v>
      </c>
    </row>
    <row r="51" spans="2:15">
      <c r="B51" s="162" t="s">
        <v>437</v>
      </c>
      <c r="C51" s="161">
        <v>244.07261003643976</v>
      </c>
      <c r="D51" s="188">
        <v>0</v>
      </c>
      <c r="E51" s="159">
        <v>0</v>
      </c>
      <c r="F51" s="160">
        <v>1000</v>
      </c>
      <c r="G51" s="160">
        <v>3000</v>
      </c>
      <c r="H51" s="160">
        <v>0</v>
      </c>
      <c r="I51" s="160">
        <v>0</v>
      </c>
      <c r="J51" s="159">
        <v>0</v>
      </c>
      <c r="K51" s="160">
        <f t="shared" si="1"/>
        <v>244.07261003643976</v>
      </c>
      <c r="L51" s="160">
        <f t="shared" si="0"/>
        <v>732.21783010931927</v>
      </c>
      <c r="M51" s="160">
        <f t="shared" si="0"/>
        <v>0</v>
      </c>
      <c r="N51" s="160">
        <f t="shared" si="0"/>
        <v>0</v>
      </c>
      <c r="O51" s="159">
        <f t="shared" si="0"/>
        <v>0</v>
      </c>
    </row>
    <row r="52" spans="2:15">
      <c r="B52" s="158" t="s">
        <v>438</v>
      </c>
      <c r="C52" s="157">
        <v>248.41470936520648</v>
      </c>
      <c r="D52" s="187">
        <v>5000</v>
      </c>
      <c r="E52" s="155">
        <v>7000</v>
      </c>
      <c r="F52" s="156">
        <v>3000</v>
      </c>
      <c r="G52" s="156">
        <v>6000</v>
      </c>
      <c r="H52" s="156">
        <v>14000</v>
      </c>
      <c r="I52" s="156">
        <v>17000</v>
      </c>
      <c r="J52" s="155">
        <v>7000</v>
      </c>
      <c r="K52" s="156">
        <f t="shared" si="1"/>
        <v>745.24412809561943</v>
      </c>
      <c r="L52" s="156">
        <f t="shared" si="0"/>
        <v>1490.4882561912389</v>
      </c>
      <c r="M52" s="156">
        <f t="shared" si="0"/>
        <v>3477.8059311128904</v>
      </c>
      <c r="N52" s="156">
        <f t="shared" si="0"/>
        <v>4223.05005920851</v>
      </c>
      <c r="O52" s="155">
        <f t="shared" si="0"/>
        <v>1738.9029655564452</v>
      </c>
    </row>
    <row r="53" spans="2:15">
      <c r="B53" s="162" t="s">
        <v>439</v>
      </c>
      <c r="C53" s="161">
        <v>257.40496879431061</v>
      </c>
      <c r="D53" s="188">
        <v>0</v>
      </c>
      <c r="E53" s="159">
        <v>0</v>
      </c>
      <c r="F53" s="160">
        <v>2000</v>
      </c>
      <c r="G53" s="160">
        <v>0</v>
      </c>
      <c r="H53" s="160">
        <v>0</v>
      </c>
      <c r="I53" s="160">
        <v>0</v>
      </c>
      <c r="J53" s="159">
        <v>0</v>
      </c>
      <c r="K53" s="160">
        <f t="shared" si="1"/>
        <v>514.80993758862121</v>
      </c>
      <c r="L53" s="160">
        <f t="shared" si="0"/>
        <v>0</v>
      </c>
      <c r="M53" s="160">
        <f t="shared" si="0"/>
        <v>0</v>
      </c>
      <c r="N53" s="160">
        <f t="shared" si="0"/>
        <v>0</v>
      </c>
      <c r="O53" s="159">
        <f t="shared" si="0"/>
        <v>0</v>
      </c>
    </row>
    <row r="54" spans="2:15">
      <c r="B54" s="158" t="s">
        <v>441</v>
      </c>
      <c r="C54" s="157">
        <v>180.62009009243684</v>
      </c>
      <c r="D54" s="187">
        <v>0</v>
      </c>
      <c r="E54" s="155">
        <v>0</v>
      </c>
      <c r="F54" s="156">
        <v>2000</v>
      </c>
      <c r="G54" s="156">
        <v>0</v>
      </c>
      <c r="H54" s="156">
        <v>0</v>
      </c>
      <c r="I54" s="156">
        <v>1000</v>
      </c>
      <c r="J54" s="155">
        <v>0</v>
      </c>
      <c r="K54" s="156">
        <f t="shared" si="1"/>
        <v>361.24018018487368</v>
      </c>
      <c r="L54" s="156">
        <f t="shared" si="0"/>
        <v>0</v>
      </c>
      <c r="M54" s="156">
        <f t="shared" si="0"/>
        <v>0</v>
      </c>
      <c r="N54" s="156">
        <f t="shared" si="0"/>
        <v>180.62009009243684</v>
      </c>
      <c r="O54" s="155">
        <f t="shared" si="0"/>
        <v>0</v>
      </c>
    </row>
    <row r="55" spans="2:15">
      <c r="B55" s="162" t="s">
        <v>442</v>
      </c>
      <c r="C55" s="161">
        <v>136.02268349433487</v>
      </c>
      <c r="D55" s="188">
        <v>0</v>
      </c>
      <c r="E55" s="159">
        <v>0</v>
      </c>
      <c r="F55" s="160">
        <v>1000</v>
      </c>
      <c r="G55" s="160">
        <v>0</v>
      </c>
      <c r="H55" s="160">
        <v>0</v>
      </c>
      <c r="I55" s="160">
        <v>0</v>
      </c>
      <c r="J55" s="159">
        <v>0</v>
      </c>
      <c r="K55" s="160">
        <f t="shared" si="1"/>
        <v>136.02268349433487</v>
      </c>
      <c r="L55" s="160">
        <f t="shared" si="0"/>
        <v>0</v>
      </c>
      <c r="M55" s="160">
        <f t="shared" si="0"/>
        <v>0</v>
      </c>
      <c r="N55" s="160">
        <f t="shared" si="0"/>
        <v>0</v>
      </c>
      <c r="O55" s="159">
        <f t="shared" si="0"/>
        <v>0</v>
      </c>
    </row>
    <row r="56" spans="2:15">
      <c r="B56" s="158" t="s">
        <v>444</v>
      </c>
      <c r="C56" s="157">
        <v>450.2674775419606</v>
      </c>
      <c r="D56" s="187">
        <v>0</v>
      </c>
      <c r="E56" s="155">
        <v>0</v>
      </c>
      <c r="F56" s="156">
        <v>1000</v>
      </c>
      <c r="G56" s="156">
        <v>0</v>
      </c>
      <c r="H56" s="156">
        <v>0</v>
      </c>
      <c r="I56" s="156">
        <v>0</v>
      </c>
      <c r="J56" s="155">
        <v>0</v>
      </c>
      <c r="K56" s="156">
        <f t="shared" si="1"/>
        <v>450.2674775419606</v>
      </c>
      <c r="L56" s="156">
        <f t="shared" si="0"/>
        <v>0</v>
      </c>
      <c r="M56" s="156">
        <f t="shared" si="0"/>
        <v>0</v>
      </c>
      <c r="N56" s="156">
        <f t="shared" si="0"/>
        <v>0</v>
      </c>
      <c r="O56" s="155">
        <f t="shared" si="0"/>
        <v>0</v>
      </c>
    </row>
    <row r="57" spans="2:15">
      <c r="B57" s="162" t="s">
        <v>446</v>
      </c>
      <c r="C57" s="161">
        <v>266.2690541031759</v>
      </c>
      <c r="D57" s="188">
        <v>0</v>
      </c>
      <c r="E57" s="159">
        <v>0</v>
      </c>
      <c r="F57" s="160">
        <v>0</v>
      </c>
      <c r="G57" s="160">
        <v>3000</v>
      </c>
      <c r="H57" s="160">
        <v>0</v>
      </c>
      <c r="I57" s="160">
        <v>0</v>
      </c>
      <c r="J57" s="159">
        <v>0</v>
      </c>
      <c r="K57" s="160">
        <f t="shared" si="1"/>
        <v>0</v>
      </c>
      <c r="L57" s="160">
        <f t="shared" si="0"/>
        <v>798.80716230952771</v>
      </c>
      <c r="M57" s="160">
        <f t="shared" si="0"/>
        <v>0</v>
      </c>
      <c r="N57" s="160">
        <f t="shared" si="0"/>
        <v>0</v>
      </c>
      <c r="O57" s="159">
        <f t="shared" si="0"/>
        <v>0</v>
      </c>
    </row>
    <row r="58" spans="2:15">
      <c r="B58" s="158" t="s">
        <v>449</v>
      </c>
      <c r="C58" s="157">
        <v>352.68728028240542</v>
      </c>
      <c r="D58" s="187">
        <v>0</v>
      </c>
      <c r="E58" s="155">
        <v>0</v>
      </c>
      <c r="F58" s="156">
        <v>1000</v>
      </c>
      <c r="G58" s="156">
        <v>0</v>
      </c>
      <c r="H58" s="156">
        <v>0</v>
      </c>
      <c r="I58" s="156">
        <v>0</v>
      </c>
      <c r="J58" s="155">
        <v>0</v>
      </c>
      <c r="K58" s="156">
        <f t="shared" si="1"/>
        <v>352.68728028240542</v>
      </c>
      <c r="L58" s="156">
        <f t="shared" si="0"/>
        <v>0</v>
      </c>
      <c r="M58" s="156">
        <f t="shared" si="0"/>
        <v>0</v>
      </c>
      <c r="N58" s="156">
        <f t="shared" si="0"/>
        <v>0</v>
      </c>
      <c r="O58" s="155">
        <f t="shared" si="0"/>
        <v>0</v>
      </c>
    </row>
    <row r="59" spans="2:15">
      <c r="B59" s="162" t="s">
        <v>451</v>
      </c>
      <c r="C59" s="161">
        <v>682.3124096108761</v>
      </c>
      <c r="D59" s="188">
        <v>2000</v>
      </c>
      <c r="E59" s="159">
        <v>2000</v>
      </c>
      <c r="F59" s="160">
        <v>6000</v>
      </c>
      <c r="G59" s="160">
        <v>5000</v>
      </c>
      <c r="H59" s="160">
        <v>1000</v>
      </c>
      <c r="I59" s="160">
        <v>2000</v>
      </c>
      <c r="J59" s="159">
        <v>2000</v>
      </c>
      <c r="K59" s="160">
        <f t="shared" si="1"/>
        <v>4093.8744576652566</v>
      </c>
      <c r="L59" s="160">
        <f t="shared" si="0"/>
        <v>3411.5620480543803</v>
      </c>
      <c r="M59" s="160">
        <f t="shared" si="0"/>
        <v>682.3124096108761</v>
      </c>
      <c r="N59" s="160">
        <f t="shared" si="0"/>
        <v>1364.6248192217522</v>
      </c>
      <c r="O59" s="159">
        <f t="shared" si="0"/>
        <v>1364.6248192217522</v>
      </c>
    </row>
    <row r="60" spans="2:15">
      <c r="B60" s="158" t="s">
        <v>452</v>
      </c>
      <c r="C60" s="157">
        <v>184.24202398475759</v>
      </c>
      <c r="D60" s="187">
        <v>0</v>
      </c>
      <c r="E60" s="155">
        <v>0</v>
      </c>
      <c r="F60" s="156">
        <v>1000</v>
      </c>
      <c r="G60" s="156">
        <v>0</v>
      </c>
      <c r="H60" s="156">
        <v>0</v>
      </c>
      <c r="I60" s="156">
        <v>0</v>
      </c>
      <c r="J60" s="155">
        <v>0</v>
      </c>
      <c r="K60" s="156">
        <f t="shared" si="1"/>
        <v>184.24202398475759</v>
      </c>
      <c r="L60" s="156">
        <f t="shared" si="0"/>
        <v>0</v>
      </c>
      <c r="M60" s="156">
        <f t="shared" si="0"/>
        <v>0</v>
      </c>
      <c r="N60" s="156">
        <f t="shared" si="0"/>
        <v>0</v>
      </c>
      <c r="O60" s="155">
        <f t="shared" si="0"/>
        <v>0</v>
      </c>
    </row>
    <row r="61" spans="2:15">
      <c r="B61" s="162" t="s">
        <v>453</v>
      </c>
      <c r="C61" s="161">
        <v>216.42262602833372</v>
      </c>
      <c r="D61" s="188">
        <v>0</v>
      </c>
      <c r="E61" s="159">
        <v>0</v>
      </c>
      <c r="F61" s="160">
        <v>1000</v>
      </c>
      <c r="G61" s="160">
        <v>0</v>
      </c>
      <c r="H61" s="160">
        <v>0</v>
      </c>
      <c r="I61" s="160">
        <v>0</v>
      </c>
      <c r="J61" s="159">
        <v>0</v>
      </c>
      <c r="K61" s="160">
        <f t="shared" si="1"/>
        <v>216.42262602833372</v>
      </c>
      <c r="L61" s="160">
        <f t="shared" si="0"/>
        <v>0</v>
      </c>
      <c r="M61" s="160">
        <f t="shared" si="0"/>
        <v>0</v>
      </c>
      <c r="N61" s="160">
        <f t="shared" si="0"/>
        <v>0</v>
      </c>
      <c r="O61" s="159">
        <f t="shared" si="0"/>
        <v>0</v>
      </c>
    </row>
    <row r="62" spans="2:15">
      <c r="B62" s="158" t="s">
        <v>454</v>
      </c>
      <c r="C62" s="157">
        <v>312.93932754129833</v>
      </c>
      <c r="D62" s="187">
        <v>4000</v>
      </c>
      <c r="E62" s="155">
        <v>6000</v>
      </c>
      <c r="F62" s="156">
        <v>4000</v>
      </c>
      <c r="G62" s="156">
        <v>4000</v>
      </c>
      <c r="H62" s="156">
        <v>14000</v>
      </c>
      <c r="I62" s="156">
        <v>15000</v>
      </c>
      <c r="J62" s="155">
        <v>3000</v>
      </c>
      <c r="K62" s="156">
        <f t="shared" si="1"/>
        <v>1251.7573101651933</v>
      </c>
      <c r="L62" s="156">
        <f t="shared" si="0"/>
        <v>1251.7573101651933</v>
      </c>
      <c r="M62" s="156">
        <f t="shared" si="0"/>
        <v>4381.1505855781761</v>
      </c>
      <c r="N62" s="156">
        <f t="shared" si="0"/>
        <v>4694.0899131194747</v>
      </c>
      <c r="O62" s="155">
        <f t="shared" si="0"/>
        <v>938.81798262389498</v>
      </c>
    </row>
    <row r="63" spans="2:15">
      <c r="B63" s="162" t="s">
        <v>459</v>
      </c>
      <c r="C63" s="161">
        <v>168.50482884772174</v>
      </c>
      <c r="D63" s="188">
        <v>0</v>
      </c>
      <c r="E63" s="159">
        <v>0</v>
      </c>
      <c r="F63" s="160">
        <v>0</v>
      </c>
      <c r="G63" s="160">
        <v>0</v>
      </c>
      <c r="H63" s="160">
        <v>0</v>
      </c>
      <c r="I63" s="160">
        <v>1000</v>
      </c>
      <c r="J63" s="159">
        <v>0</v>
      </c>
      <c r="K63" s="160">
        <f t="shared" si="1"/>
        <v>0</v>
      </c>
      <c r="L63" s="160">
        <f t="shared" si="0"/>
        <v>0</v>
      </c>
      <c r="M63" s="160">
        <f t="shared" si="0"/>
        <v>0</v>
      </c>
      <c r="N63" s="160">
        <f t="shared" si="0"/>
        <v>168.50482884772174</v>
      </c>
      <c r="O63" s="159">
        <f t="shared" si="0"/>
        <v>0</v>
      </c>
    </row>
    <row r="64" spans="2:15">
      <c r="B64" s="158" t="s">
        <v>461</v>
      </c>
      <c r="C64" s="157">
        <v>286.92710659329487</v>
      </c>
      <c r="D64" s="187">
        <v>0</v>
      </c>
      <c r="E64" s="155">
        <v>0</v>
      </c>
      <c r="F64" s="156">
        <v>0</v>
      </c>
      <c r="G64" s="156">
        <v>3000</v>
      </c>
      <c r="H64" s="156">
        <v>3000</v>
      </c>
      <c r="I64" s="156">
        <v>0</v>
      </c>
      <c r="J64" s="155">
        <v>2000</v>
      </c>
      <c r="K64" s="156">
        <f t="shared" si="1"/>
        <v>0</v>
      </c>
      <c r="L64" s="156">
        <f t="shared" si="0"/>
        <v>860.7813197798846</v>
      </c>
      <c r="M64" s="156">
        <f t="shared" si="0"/>
        <v>860.7813197798846</v>
      </c>
      <c r="N64" s="156">
        <f t="shared" si="0"/>
        <v>0</v>
      </c>
      <c r="O64" s="155">
        <f t="shared" si="0"/>
        <v>573.85421318658973</v>
      </c>
    </row>
    <row r="65" spans="2:15">
      <c r="B65" s="162" t="s">
        <v>462</v>
      </c>
      <c r="C65" s="161">
        <v>245.67731256467295</v>
      </c>
      <c r="D65" s="188">
        <v>0</v>
      </c>
      <c r="E65" s="159">
        <v>0</v>
      </c>
      <c r="F65" s="160">
        <v>0</v>
      </c>
      <c r="G65" s="160">
        <v>5000</v>
      </c>
      <c r="H65" s="160">
        <v>0</v>
      </c>
      <c r="I65" s="160">
        <v>0</v>
      </c>
      <c r="J65" s="159">
        <v>0</v>
      </c>
      <c r="K65" s="160">
        <f t="shared" si="1"/>
        <v>0</v>
      </c>
      <c r="L65" s="160">
        <f t="shared" si="0"/>
        <v>1228.3865628233648</v>
      </c>
      <c r="M65" s="160">
        <f t="shared" si="0"/>
        <v>0</v>
      </c>
      <c r="N65" s="160">
        <f t="shared" si="0"/>
        <v>0</v>
      </c>
      <c r="O65" s="159">
        <f t="shared" si="0"/>
        <v>0</v>
      </c>
    </row>
    <row r="66" spans="2:15">
      <c r="B66" s="158" t="s">
        <v>463</v>
      </c>
      <c r="C66" s="157">
        <v>195.18576773166635</v>
      </c>
      <c r="D66" s="187">
        <v>0</v>
      </c>
      <c r="E66" s="155">
        <v>0</v>
      </c>
      <c r="F66" s="156">
        <v>1000</v>
      </c>
      <c r="G66" s="156">
        <v>0</v>
      </c>
      <c r="H66" s="156">
        <v>0</v>
      </c>
      <c r="I66" s="156">
        <v>2000</v>
      </c>
      <c r="J66" s="155">
        <v>1000</v>
      </c>
      <c r="K66" s="156">
        <f t="shared" si="1"/>
        <v>195.18576773166635</v>
      </c>
      <c r="L66" s="156">
        <f t="shared" si="0"/>
        <v>0</v>
      </c>
      <c r="M66" s="156">
        <f t="shared" si="0"/>
        <v>0</v>
      </c>
      <c r="N66" s="156">
        <f t="shared" si="0"/>
        <v>390.37153546333269</v>
      </c>
      <c r="O66" s="155">
        <f t="shared" si="0"/>
        <v>195.18576773166635</v>
      </c>
    </row>
    <row r="67" spans="2:15">
      <c r="B67" s="162" t="s">
        <v>467</v>
      </c>
      <c r="C67" s="161">
        <v>274.50709930528205</v>
      </c>
      <c r="D67" s="188">
        <v>4000</v>
      </c>
      <c r="E67" s="159">
        <v>5000</v>
      </c>
      <c r="F67" s="160">
        <v>9000</v>
      </c>
      <c r="G67" s="160">
        <v>8000</v>
      </c>
      <c r="H67" s="160">
        <v>12000</v>
      </c>
      <c r="I67" s="160">
        <v>7000</v>
      </c>
      <c r="J67" s="159">
        <v>1000</v>
      </c>
      <c r="K67" s="160">
        <f t="shared" si="1"/>
        <v>2470.5638937475383</v>
      </c>
      <c r="L67" s="160">
        <f t="shared" si="0"/>
        <v>2196.0567944422564</v>
      </c>
      <c r="M67" s="160">
        <f t="shared" si="0"/>
        <v>3294.0851916633846</v>
      </c>
      <c r="N67" s="160">
        <f t="shared" si="0"/>
        <v>1921.5496951369744</v>
      </c>
      <c r="O67" s="159">
        <f t="shared" si="0"/>
        <v>274.50709930528205</v>
      </c>
    </row>
    <row r="68" spans="2:15">
      <c r="B68" s="158" t="s">
        <v>470</v>
      </c>
      <c r="C68" s="157">
        <v>191.2098627398702</v>
      </c>
      <c r="D68" s="187">
        <v>0</v>
      </c>
      <c r="E68" s="155">
        <v>0</v>
      </c>
      <c r="F68" s="156">
        <v>0</v>
      </c>
      <c r="G68" s="156">
        <v>10000</v>
      </c>
      <c r="H68" s="156">
        <v>0</v>
      </c>
      <c r="I68" s="156">
        <v>0</v>
      </c>
      <c r="J68" s="155">
        <v>0</v>
      </c>
      <c r="K68" s="156">
        <f t="shared" si="1"/>
        <v>0</v>
      </c>
      <c r="L68" s="156">
        <f t="shared" si="0"/>
        <v>1912.0986273987021</v>
      </c>
      <c r="M68" s="156">
        <f t="shared" si="0"/>
        <v>0</v>
      </c>
      <c r="N68" s="156">
        <f t="shared" si="0"/>
        <v>0</v>
      </c>
      <c r="O68" s="155">
        <f t="shared" ref="O68:O131" si="2">$C68*J68/1000</f>
        <v>0</v>
      </c>
    </row>
    <row r="69" spans="2:15">
      <c r="B69" s="162" t="s">
        <v>471</v>
      </c>
      <c r="C69" s="161">
        <v>222.646202278413</v>
      </c>
      <c r="D69" s="188">
        <v>0</v>
      </c>
      <c r="E69" s="159">
        <v>0</v>
      </c>
      <c r="F69" s="160">
        <v>0</v>
      </c>
      <c r="G69" s="160">
        <v>5000</v>
      </c>
      <c r="H69" s="160">
        <v>0</v>
      </c>
      <c r="I69" s="160">
        <v>0</v>
      </c>
      <c r="J69" s="159">
        <v>0</v>
      </c>
      <c r="K69" s="160">
        <f t="shared" si="1"/>
        <v>0</v>
      </c>
      <c r="L69" s="160">
        <f t="shared" si="1"/>
        <v>1113.2310113920651</v>
      </c>
      <c r="M69" s="160">
        <f t="shared" si="1"/>
        <v>0</v>
      </c>
      <c r="N69" s="160">
        <f t="shared" si="1"/>
        <v>0</v>
      </c>
      <c r="O69" s="159">
        <f t="shared" si="2"/>
        <v>0</v>
      </c>
    </row>
    <row r="70" spans="2:15">
      <c r="B70" s="158" t="s">
        <v>472</v>
      </c>
      <c r="C70" s="157">
        <v>353.49637597010809</v>
      </c>
      <c r="D70" s="187">
        <v>0</v>
      </c>
      <c r="E70" s="155">
        <v>2000</v>
      </c>
      <c r="F70" s="156">
        <v>4000</v>
      </c>
      <c r="G70" s="156">
        <v>4000</v>
      </c>
      <c r="H70" s="156">
        <v>2000</v>
      </c>
      <c r="I70" s="156">
        <v>2000</v>
      </c>
      <c r="J70" s="155">
        <v>0</v>
      </c>
      <c r="K70" s="156">
        <f t="shared" ref="K70:O133" si="3">$C70*F70/1000</f>
        <v>1413.9855038804324</v>
      </c>
      <c r="L70" s="156">
        <f t="shared" si="3"/>
        <v>1413.9855038804324</v>
      </c>
      <c r="M70" s="156">
        <f t="shared" si="3"/>
        <v>706.99275194021618</v>
      </c>
      <c r="N70" s="156">
        <f t="shared" si="3"/>
        <v>706.99275194021618</v>
      </c>
      <c r="O70" s="155">
        <f t="shared" si="2"/>
        <v>0</v>
      </c>
    </row>
    <row r="71" spans="2:15">
      <c r="B71" s="162" t="s">
        <v>474</v>
      </c>
      <c r="C71" s="161">
        <v>271.07373241426399</v>
      </c>
      <c r="D71" s="188">
        <v>0</v>
      </c>
      <c r="E71" s="159">
        <v>0</v>
      </c>
      <c r="F71" s="160">
        <v>1000</v>
      </c>
      <c r="G71" s="160">
        <v>0</v>
      </c>
      <c r="H71" s="160">
        <v>0</v>
      </c>
      <c r="I71" s="160">
        <v>0</v>
      </c>
      <c r="J71" s="159">
        <v>0</v>
      </c>
      <c r="K71" s="160">
        <f t="shared" si="3"/>
        <v>271.07373241426399</v>
      </c>
      <c r="L71" s="160">
        <f t="shared" si="3"/>
        <v>0</v>
      </c>
      <c r="M71" s="160">
        <f t="shared" si="3"/>
        <v>0</v>
      </c>
      <c r="N71" s="160">
        <f t="shared" si="3"/>
        <v>0</v>
      </c>
      <c r="O71" s="159">
        <f t="shared" si="2"/>
        <v>0</v>
      </c>
    </row>
    <row r="72" spans="2:15">
      <c r="B72" s="158" t="s">
        <v>476</v>
      </c>
      <c r="C72" s="157">
        <v>498.64505563075625</v>
      </c>
      <c r="D72" s="187">
        <v>0</v>
      </c>
      <c r="E72" s="155">
        <v>0</v>
      </c>
      <c r="F72" s="156">
        <v>3000</v>
      </c>
      <c r="G72" s="156">
        <v>0</v>
      </c>
      <c r="H72" s="156">
        <v>0</v>
      </c>
      <c r="I72" s="156">
        <v>0</v>
      </c>
      <c r="J72" s="155">
        <v>0</v>
      </c>
      <c r="K72" s="156">
        <f t="shared" si="3"/>
        <v>1495.9351668922686</v>
      </c>
      <c r="L72" s="156">
        <f t="shared" si="3"/>
        <v>0</v>
      </c>
      <c r="M72" s="156">
        <f t="shared" si="3"/>
        <v>0</v>
      </c>
      <c r="N72" s="156">
        <f t="shared" si="3"/>
        <v>0</v>
      </c>
      <c r="O72" s="155">
        <f t="shared" si="2"/>
        <v>0</v>
      </c>
    </row>
    <row r="73" spans="2:15">
      <c r="B73" s="162" t="s">
        <v>477</v>
      </c>
      <c r="C73" s="161">
        <v>739.36979964426462</v>
      </c>
      <c r="D73" s="188">
        <v>3000</v>
      </c>
      <c r="E73" s="159">
        <v>4000</v>
      </c>
      <c r="F73" s="160">
        <v>7000</v>
      </c>
      <c r="G73" s="160">
        <v>14000</v>
      </c>
      <c r="H73" s="160">
        <v>4000</v>
      </c>
      <c r="I73" s="160">
        <v>3000</v>
      </c>
      <c r="J73" s="159">
        <v>0</v>
      </c>
      <c r="K73" s="160">
        <f t="shared" si="3"/>
        <v>5175.5885975098527</v>
      </c>
      <c r="L73" s="160">
        <f t="shared" si="3"/>
        <v>10351.177195019705</v>
      </c>
      <c r="M73" s="160">
        <f t="shared" si="3"/>
        <v>2957.4791985770585</v>
      </c>
      <c r="N73" s="160">
        <f t="shared" si="3"/>
        <v>2218.1093989327937</v>
      </c>
      <c r="O73" s="159">
        <f t="shared" si="2"/>
        <v>0</v>
      </c>
    </row>
    <row r="74" spans="2:15">
      <c r="B74" s="158" t="s">
        <v>478</v>
      </c>
      <c r="C74" s="157">
        <v>389.67527484432469</v>
      </c>
      <c r="D74" s="187">
        <v>0</v>
      </c>
      <c r="E74" s="155">
        <v>0</v>
      </c>
      <c r="F74" s="156">
        <v>4000</v>
      </c>
      <c r="G74" s="156">
        <v>0</v>
      </c>
      <c r="H74" s="156">
        <v>3000</v>
      </c>
      <c r="I74" s="156">
        <v>0</v>
      </c>
      <c r="J74" s="155">
        <v>0</v>
      </c>
      <c r="K74" s="156">
        <f t="shared" si="3"/>
        <v>1558.7010993772988</v>
      </c>
      <c r="L74" s="156">
        <f t="shared" si="3"/>
        <v>0</v>
      </c>
      <c r="M74" s="156">
        <f t="shared" si="3"/>
        <v>1169.025824532974</v>
      </c>
      <c r="N74" s="156">
        <f t="shared" si="3"/>
        <v>0</v>
      </c>
      <c r="O74" s="155">
        <f t="shared" si="2"/>
        <v>0</v>
      </c>
    </row>
    <row r="75" spans="2:15">
      <c r="B75" s="162" t="s">
        <v>479</v>
      </c>
      <c r="C75" s="161">
        <v>227.69765804900146</v>
      </c>
      <c r="D75" s="188">
        <v>0</v>
      </c>
      <c r="E75" s="159">
        <v>0</v>
      </c>
      <c r="F75" s="160">
        <v>0</v>
      </c>
      <c r="G75" s="160">
        <v>1000</v>
      </c>
      <c r="H75" s="160">
        <v>0</v>
      </c>
      <c r="I75" s="160">
        <v>0</v>
      </c>
      <c r="J75" s="159">
        <v>0</v>
      </c>
      <c r="K75" s="160">
        <f t="shared" si="3"/>
        <v>0</v>
      </c>
      <c r="L75" s="160">
        <f t="shared" si="3"/>
        <v>227.69765804900146</v>
      </c>
      <c r="M75" s="160">
        <f t="shared" si="3"/>
        <v>0</v>
      </c>
      <c r="N75" s="160">
        <f t="shared" si="3"/>
        <v>0</v>
      </c>
      <c r="O75" s="159">
        <f t="shared" si="2"/>
        <v>0</v>
      </c>
    </row>
    <row r="76" spans="2:15">
      <c r="B76" s="158" t="s">
        <v>480</v>
      </c>
      <c r="C76" s="157">
        <v>219.34355957036897</v>
      </c>
      <c r="D76" s="187">
        <v>0</v>
      </c>
      <c r="E76" s="155">
        <v>2000</v>
      </c>
      <c r="F76" s="156">
        <v>12000</v>
      </c>
      <c r="G76" s="156">
        <v>0</v>
      </c>
      <c r="H76" s="156">
        <v>0</v>
      </c>
      <c r="I76" s="156">
        <v>0</v>
      </c>
      <c r="J76" s="155">
        <v>0</v>
      </c>
      <c r="K76" s="156">
        <f t="shared" si="3"/>
        <v>2632.1227148444277</v>
      </c>
      <c r="L76" s="156">
        <f t="shared" si="3"/>
        <v>0</v>
      </c>
      <c r="M76" s="156">
        <f t="shared" si="3"/>
        <v>0</v>
      </c>
      <c r="N76" s="156">
        <f t="shared" si="3"/>
        <v>0</v>
      </c>
      <c r="O76" s="155">
        <f t="shared" si="2"/>
        <v>0</v>
      </c>
    </row>
    <row r="77" spans="2:15">
      <c r="B77" s="162" t="s">
        <v>483</v>
      </c>
      <c r="C77" s="161">
        <v>487.61874182192793</v>
      </c>
      <c r="D77" s="188">
        <v>0</v>
      </c>
      <c r="E77" s="159">
        <v>0</v>
      </c>
      <c r="F77" s="160">
        <v>4000</v>
      </c>
      <c r="G77" s="160">
        <v>0</v>
      </c>
      <c r="H77" s="160">
        <v>0</v>
      </c>
      <c r="I77" s="160">
        <v>0</v>
      </c>
      <c r="J77" s="159">
        <v>0</v>
      </c>
      <c r="K77" s="160">
        <f t="shared" si="3"/>
        <v>1950.4749672877117</v>
      </c>
      <c r="L77" s="160">
        <f t="shared" si="3"/>
        <v>0</v>
      </c>
      <c r="M77" s="160">
        <f t="shared" si="3"/>
        <v>0</v>
      </c>
      <c r="N77" s="160">
        <f t="shared" si="3"/>
        <v>0</v>
      </c>
      <c r="O77" s="159">
        <f t="shared" si="2"/>
        <v>0</v>
      </c>
    </row>
    <row r="78" spans="2:15">
      <c r="B78" s="158" t="s">
        <v>484</v>
      </c>
      <c r="C78" s="157">
        <v>333.22424804026491</v>
      </c>
      <c r="D78" s="187">
        <v>2000</v>
      </c>
      <c r="E78" s="155">
        <v>3000</v>
      </c>
      <c r="F78" s="156">
        <v>11000</v>
      </c>
      <c r="G78" s="156">
        <v>0</v>
      </c>
      <c r="H78" s="156">
        <v>6000</v>
      </c>
      <c r="I78" s="156">
        <v>1000</v>
      </c>
      <c r="J78" s="155">
        <v>0</v>
      </c>
      <c r="K78" s="156">
        <f t="shared" si="3"/>
        <v>3665.4667284429138</v>
      </c>
      <c r="L78" s="156">
        <f t="shared" si="3"/>
        <v>0</v>
      </c>
      <c r="M78" s="156">
        <f t="shared" si="3"/>
        <v>1999.3454882415895</v>
      </c>
      <c r="N78" s="156">
        <f t="shared" si="3"/>
        <v>333.22424804026491</v>
      </c>
      <c r="O78" s="155">
        <f t="shared" si="2"/>
        <v>0</v>
      </c>
    </row>
    <row r="79" spans="2:15">
      <c r="B79" s="162" t="s">
        <v>620</v>
      </c>
      <c r="C79" s="161">
        <v>308.3294389204508</v>
      </c>
      <c r="D79" s="188">
        <v>0</v>
      </c>
      <c r="E79" s="159">
        <v>0</v>
      </c>
      <c r="F79" s="160">
        <v>4000</v>
      </c>
      <c r="G79" s="160">
        <v>0</v>
      </c>
      <c r="H79" s="160">
        <v>0</v>
      </c>
      <c r="I79" s="160">
        <v>0</v>
      </c>
      <c r="J79" s="159">
        <v>0</v>
      </c>
      <c r="K79" s="160">
        <f t="shared" si="3"/>
        <v>1233.3177556818032</v>
      </c>
      <c r="L79" s="160">
        <f t="shared" si="3"/>
        <v>0</v>
      </c>
      <c r="M79" s="160">
        <f t="shared" si="3"/>
        <v>0</v>
      </c>
      <c r="N79" s="160">
        <f t="shared" si="3"/>
        <v>0</v>
      </c>
      <c r="O79" s="159">
        <f t="shared" si="2"/>
        <v>0</v>
      </c>
    </row>
    <row r="80" spans="2:15">
      <c r="B80" s="158" t="s">
        <v>485</v>
      </c>
      <c r="C80" s="157">
        <v>651.81546225062812</v>
      </c>
      <c r="D80" s="187">
        <v>3000</v>
      </c>
      <c r="E80" s="155">
        <v>4000</v>
      </c>
      <c r="F80" s="156">
        <v>17000</v>
      </c>
      <c r="G80" s="156">
        <v>9000</v>
      </c>
      <c r="H80" s="156">
        <v>2000</v>
      </c>
      <c r="I80" s="156">
        <v>0</v>
      </c>
      <c r="J80" s="155">
        <v>0</v>
      </c>
      <c r="K80" s="156">
        <f t="shared" si="3"/>
        <v>11080.862858260678</v>
      </c>
      <c r="L80" s="156">
        <f t="shared" si="3"/>
        <v>5866.339160255653</v>
      </c>
      <c r="M80" s="156">
        <f t="shared" si="3"/>
        <v>1303.6309245012562</v>
      </c>
      <c r="N80" s="156">
        <f t="shared" si="3"/>
        <v>0</v>
      </c>
      <c r="O80" s="155">
        <f t="shared" si="2"/>
        <v>0</v>
      </c>
    </row>
    <row r="81" spans="2:15">
      <c r="B81" s="162" t="s">
        <v>486</v>
      </c>
      <c r="C81" s="161">
        <v>473.73921934435617</v>
      </c>
      <c r="D81" s="188">
        <v>0</v>
      </c>
      <c r="E81" s="159">
        <v>0</v>
      </c>
      <c r="F81" s="160">
        <v>0</v>
      </c>
      <c r="G81" s="160">
        <v>4000</v>
      </c>
      <c r="H81" s="160">
        <v>0</v>
      </c>
      <c r="I81" s="160">
        <v>4000</v>
      </c>
      <c r="J81" s="159">
        <v>0</v>
      </c>
      <c r="K81" s="160">
        <f t="shared" si="3"/>
        <v>0</v>
      </c>
      <c r="L81" s="160">
        <f t="shared" si="3"/>
        <v>1894.9568773774247</v>
      </c>
      <c r="M81" s="160">
        <f t="shared" si="3"/>
        <v>0</v>
      </c>
      <c r="N81" s="160">
        <f t="shared" si="3"/>
        <v>1894.9568773774247</v>
      </c>
      <c r="O81" s="159">
        <f t="shared" si="2"/>
        <v>0</v>
      </c>
    </row>
    <row r="82" spans="2:15">
      <c r="B82" s="158" t="s">
        <v>621</v>
      </c>
      <c r="C82" s="157">
        <v>399.92785196957715</v>
      </c>
      <c r="D82" s="187">
        <v>0</v>
      </c>
      <c r="E82" s="155">
        <v>0</v>
      </c>
      <c r="F82" s="156">
        <v>0</v>
      </c>
      <c r="G82" s="156">
        <v>0</v>
      </c>
      <c r="H82" s="156">
        <v>2000</v>
      </c>
      <c r="I82" s="156">
        <v>0</v>
      </c>
      <c r="J82" s="155">
        <v>0</v>
      </c>
      <c r="K82" s="156">
        <f t="shared" si="3"/>
        <v>0</v>
      </c>
      <c r="L82" s="156">
        <f t="shared" si="3"/>
        <v>0</v>
      </c>
      <c r="M82" s="156">
        <f t="shared" si="3"/>
        <v>799.8557039391543</v>
      </c>
      <c r="N82" s="156">
        <f t="shared" si="3"/>
        <v>0</v>
      </c>
      <c r="O82" s="155">
        <f t="shared" si="2"/>
        <v>0</v>
      </c>
    </row>
    <row r="83" spans="2:15">
      <c r="B83" s="162" t="s">
        <v>489</v>
      </c>
      <c r="C83" s="161">
        <v>269.72906118918667</v>
      </c>
      <c r="D83" s="188">
        <v>0</v>
      </c>
      <c r="E83" s="159">
        <v>0</v>
      </c>
      <c r="F83" s="160">
        <v>2000</v>
      </c>
      <c r="G83" s="160">
        <v>0</v>
      </c>
      <c r="H83" s="160">
        <v>0</v>
      </c>
      <c r="I83" s="160">
        <v>0</v>
      </c>
      <c r="J83" s="159">
        <v>0</v>
      </c>
      <c r="K83" s="160">
        <f t="shared" si="3"/>
        <v>539.45812237837333</v>
      </c>
      <c r="L83" s="160">
        <f t="shared" si="3"/>
        <v>0</v>
      </c>
      <c r="M83" s="160">
        <f t="shared" si="3"/>
        <v>0</v>
      </c>
      <c r="N83" s="160">
        <f t="shared" si="3"/>
        <v>0</v>
      </c>
      <c r="O83" s="159">
        <f t="shared" si="2"/>
        <v>0</v>
      </c>
    </row>
    <row r="84" spans="2:15">
      <c r="B84" s="158" t="s">
        <v>622</v>
      </c>
      <c r="C84" s="157">
        <v>385.68034663435992</v>
      </c>
      <c r="D84" s="187">
        <v>3000</v>
      </c>
      <c r="E84" s="155">
        <v>4000</v>
      </c>
      <c r="F84" s="156">
        <v>8000</v>
      </c>
      <c r="G84" s="156">
        <v>11000</v>
      </c>
      <c r="H84" s="156">
        <v>3000</v>
      </c>
      <c r="I84" s="156">
        <v>2000</v>
      </c>
      <c r="J84" s="155">
        <v>6000</v>
      </c>
      <c r="K84" s="156">
        <f t="shared" si="3"/>
        <v>3085.4427730748794</v>
      </c>
      <c r="L84" s="156">
        <f t="shared" si="3"/>
        <v>4242.4838129779591</v>
      </c>
      <c r="M84" s="156">
        <f t="shared" si="3"/>
        <v>1157.0410399030798</v>
      </c>
      <c r="N84" s="156">
        <f t="shared" si="3"/>
        <v>771.36069326871984</v>
      </c>
      <c r="O84" s="155">
        <f t="shared" si="2"/>
        <v>2314.0820798061595</v>
      </c>
    </row>
    <row r="85" spans="2:15">
      <c r="B85" s="162" t="s">
        <v>492</v>
      </c>
      <c r="C85" s="161">
        <v>312.09932829149119</v>
      </c>
      <c r="D85" s="188">
        <v>0</v>
      </c>
      <c r="E85" s="159">
        <v>0</v>
      </c>
      <c r="F85" s="160">
        <v>0</v>
      </c>
      <c r="G85" s="160">
        <v>5000</v>
      </c>
      <c r="H85" s="160">
        <v>0</v>
      </c>
      <c r="I85" s="160">
        <v>0</v>
      </c>
      <c r="J85" s="159">
        <v>0</v>
      </c>
      <c r="K85" s="160">
        <f t="shared" si="3"/>
        <v>0</v>
      </c>
      <c r="L85" s="160">
        <f t="shared" si="3"/>
        <v>1560.496641457456</v>
      </c>
      <c r="M85" s="160">
        <f t="shared" si="3"/>
        <v>0</v>
      </c>
      <c r="N85" s="160">
        <f t="shared" si="3"/>
        <v>0</v>
      </c>
      <c r="O85" s="159">
        <f t="shared" si="2"/>
        <v>0</v>
      </c>
    </row>
    <row r="86" spans="2:15">
      <c r="B86" s="158" t="s">
        <v>493</v>
      </c>
      <c r="C86" s="157">
        <v>259.84983809308022</v>
      </c>
      <c r="D86" s="187">
        <v>0</v>
      </c>
      <c r="E86" s="155">
        <v>0</v>
      </c>
      <c r="F86" s="156">
        <v>0</v>
      </c>
      <c r="G86" s="156">
        <v>4000</v>
      </c>
      <c r="H86" s="156">
        <v>0</v>
      </c>
      <c r="I86" s="156">
        <v>0</v>
      </c>
      <c r="J86" s="155">
        <v>0</v>
      </c>
      <c r="K86" s="156">
        <f t="shared" si="3"/>
        <v>0</v>
      </c>
      <c r="L86" s="156">
        <f t="shared" si="3"/>
        <v>1039.3993523723209</v>
      </c>
      <c r="M86" s="156">
        <f t="shared" si="3"/>
        <v>0</v>
      </c>
      <c r="N86" s="156">
        <f t="shared" si="3"/>
        <v>0</v>
      </c>
      <c r="O86" s="155">
        <f t="shared" si="2"/>
        <v>0</v>
      </c>
    </row>
    <row r="87" spans="2:15">
      <c r="B87" s="162" t="s">
        <v>495</v>
      </c>
      <c r="C87" s="161">
        <v>296.25011515609577</v>
      </c>
      <c r="D87" s="188">
        <v>2000</v>
      </c>
      <c r="E87" s="159">
        <v>2000</v>
      </c>
      <c r="F87" s="160">
        <v>3000</v>
      </c>
      <c r="G87" s="160">
        <v>10000</v>
      </c>
      <c r="H87" s="160">
        <v>2000</v>
      </c>
      <c r="I87" s="160">
        <v>0</v>
      </c>
      <c r="J87" s="159">
        <v>0</v>
      </c>
      <c r="K87" s="160">
        <f t="shared" si="3"/>
        <v>888.75034546828738</v>
      </c>
      <c r="L87" s="160">
        <f t="shared" si="3"/>
        <v>2962.5011515609576</v>
      </c>
      <c r="M87" s="160">
        <f t="shared" si="3"/>
        <v>592.50023031219155</v>
      </c>
      <c r="N87" s="160">
        <f t="shared" si="3"/>
        <v>0</v>
      </c>
      <c r="O87" s="159">
        <f t="shared" si="2"/>
        <v>0</v>
      </c>
    </row>
    <row r="88" spans="2:15">
      <c r="B88" s="158" t="s">
        <v>498</v>
      </c>
      <c r="C88" s="157">
        <v>181.02917838017163</v>
      </c>
      <c r="D88" s="187">
        <v>0</v>
      </c>
      <c r="E88" s="155">
        <v>0</v>
      </c>
      <c r="F88" s="156">
        <v>0</v>
      </c>
      <c r="G88" s="156">
        <v>0</v>
      </c>
      <c r="H88" s="156">
        <v>0</v>
      </c>
      <c r="I88" s="156">
        <v>2000</v>
      </c>
      <c r="J88" s="155">
        <v>0</v>
      </c>
      <c r="K88" s="156">
        <f t="shared" si="3"/>
        <v>0</v>
      </c>
      <c r="L88" s="156">
        <f t="shared" si="3"/>
        <v>0</v>
      </c>
      <c r="M88" s="156">
        <f t="shared" si="3"/>
        <v>0</v>
      </c>
      <c r="N88" s="156">
        <f t="shared" si="3"/>
        <v>362.05835676034326</v>
      </c>
      <c r="O88" s="155">
        <f t="shared" si="2"/>
        <v>0</v>
      </c>
    </row>
    <row r="89" spans="2:15">
      <c r="B89" s="162" t="s">
        <v>501</v>
      </c>
      <c r="C89" s="161">
        <v>231.36850961183114</v>
      </c>
      <c r="D89" s="188">
        <v>0</v>
      </c>
      <c r="E89" s="159">
        <v>0</v>
      </c>
      <c r="F89" s="160">
        <v>1000</v>
      </c>
      <c r="G89" s="160">
        <v>0</v>
      </c>
      <c r="H89" s="160">
        <v>0</v>
      </c>
      <c r="I89" s="160">
        <v>2000</v>
      </c>
      <c r="J89" s="159">
        <v>0</v>
      </c>
      <c r="K89" s="160">
        <f t="shared" si="3"/>
        <v>231.36850961183114</v>
      </c>
      <c r="L89" s="160">
        <f t="shared" si="3"/>
        <v>0</v>
      </c>
      <c r="M89" s="160">
        <f t="shared" si="3"/>
        <v>0</v>
      </c>
      <c r="N89" s="160">
        <f t="shared" si="3"/>
        <v>462.73701922366229</v>
      </c>
      <c r="O89" s="159">
        <f t="shared" si="2"/>
        <v>0</v>
      </c>
    </row>
    <row r="90" spans="2:15">
      <c r="B90" s="158" t="s">
        <v>502</v>
      </c>
      <c r="C90" s="157">
        <v>197.8278744085373</v>
      </c>
      <c r="D90" s="187">
        <v>0</v>
      </c>
      <c r="E90" s="155">
        <v>2000</v>
      </c>
      <c r="F90" s="156">
        <v>1000</v>
      </c>
      <c r="G90" s="156">
        <v>8000</v>
      </c>
      <c r="H90" s="156">
        <v>0</v>
      </c>
      <c r="I90" s="156">
        <v>2000</v>
      </c>
      <c r="J90" s="155">
        <v>1000</v>
      </c>
      <c r="K90" s="156">
        <f t="shared" si="3"/>
        <v>197.8278744085373</v>
      </c>
      <c r="L90" s="156">
        <f t="shared" si="3"/>
        <v>1582.6229952682984</v>
      </c>
      <c r="M90" s="156">
        <f t="shared" si="3"/>
        <v>0</v>
      </c>
      <c r="N90" s="156">
        <f t="shared" si="3"/>
        <v>395.6557488170746</v>
      </c>
      <c r="O90" s="155">
        <f t="shared" si="2"/>
        <v>197.8278744085373</v>
      </c>
    </row>
    <row r="91" spans="2:15">
      <c r="B91" s="162" t="s">
        <v>504</v>
      </c>
      <c r="C91" s="161">
        <v>171.89081177596432</v>
      </c>
      <c r="D91" s="188">
        <v>0</v>
      </c>
      <c r="E91" s="159">
        <v>0</v>
      </c>
      <c r="F91" s="160">
        <v>1000</v>
      </c>
      <c r="G91" s="160">
        <v>0</v>
      </c>
      <c r="H91" s="160">
        <v>0</v>
      </c>
      <c r="I91" s="160">
        <v>0</v>
      </c>
      <c r="J91" s="159">
        <v>0</v>
      </c>
      <c r="K91" s="160">
        <f t="shared" si="3"/>
        <v>171.89081177596432</v>
      </c>
      <c r="L91" s="160">
        <f t="shared" si="3"/>
        <v>0</v>
      </c>
      <c r="M91" s="160">
        <f t="shared" si="3"/>
        <v>0</v>
      </c>
      <c r="N91" s="160">
        <f t="shared" si="3"/>
        <v>0</v>
      </c>
      <c r="O91" s="159">
        <f t="shared" si="2"/>
        <v>0</v>
      </c>
    </row>
    <row r="92" spans="2:15">
      <c r="B92" s="158" t="s">
        <v>505</v>
      </c>
      <c r="C92" s="157">
        <v>335.43743905086086</v>
      </c>
      <c r="D92" s="187">
        <v>0</v>
      </c>
      <c r="E92" s="155">
        <v>0</v>
      </c>
      <c r="F92" s="156">
        <v>2000</v>
      </c>
      <c r="G92" s="156">
        <v>0</v>
      </c>
      <c r="H92" s="156">
        <v>0</v>
      </c>
      <c r="I92" s="156">
        <v>1000</v>
      </c>
      <c r="J92" s="155">
        <v>0</v>
      </c>
      <c r="K92" s="156">
        <f t="shared" si="3"/>
        <v>670.87487810172172</v>
      </c>
      <c r="L92" s="156">
        <f t="shared" si="3"/>
        <v>0</v>
      </c>
      <c r="M92" s="156">
        <f t="shared" si="3"/>
        <v>0</v>
      </c>
      <c r="N92" s="156">
        <f t="shared" si="3"/>
        <v>335.43743905086086</v>
      </c>
      <c r="O92" s="155">
        <f t="shared" si="2"/>
        <v>0</v>
      </c>
    </row>
    <row r="93" spans="2:15">
      <c r="B93" s="162" t="s">
        <v>506</v>
      </c>
      <c r="C93" s="161">
        <v>464.74266376673449</v>
      </c>
      <c r="D93" s="188">
        <v>0</v>
      </c>
      <c r="E93" s="159">
        <v>0</v>
      </c>
      <c r="F93" s="160">
        <v>0</v>
      </c>
      <c r="G93" s="160">
        <v>0</v>
      </c>
      <c r="H93" s="160">
        <v>0</v>
      </c>
      <c r="I93" s="160">
        <v>0</v>
      </c>
      <c r="J93" s="159">
        <v>4000</v>
      </c>
      <c r="K93" s="160">
        <f t="shared" si="3"/>
        <v>0</v>
      </c>
      <c r="L93" s="160">
        <f t="shared" si="3"/>
        <v>0</v>
      </c>
      <c r="M93" s="160">
        <f t="shared" si="3"/>
        <v>0</v>
      </c>
      <c r="N93" s="160">
        <f t="shared" si="3"/>
        <v>0</v>
      </c>
      <c r="O93" s="159">
        <f t="shared" si="2"/>
        <v>1858.970655066938</v>
      </c>
    </row>
    <row r="94" spans="2:15">
      <c r="B94" s="158" t="s">
        <v>507</v>
      </c>
      <c r="C94" s="157">
        <v>189.67954072593068</v>
      </c>
      <c r="D94" s="187">
        <v>0</v>
      </c>
      <c r="E94" s="155">
        <v>0</v>
      </c>
      <c r="F94" s="156">
        <v>1000</v>
      </c>
      <c r="G94" s="156">
        <v>0</v>
      </c>
      <c r="H94" s="156">
        <v>0</v>
      </c>
      <c r="I94" s="156">
        <v>0</v>
      </c>
      <c r="J94" s="155">
        <v>0</v>
      </c>
      <c r="K94" s="156">
        <f t="shared" si="3"/>
        <v>189.67954072593068</v>
      </c>
      <c r="L94" s="156">
        <f t="shared" si="3"/>
        <v>0</v>
      </c>
      <c r="M94" s="156">
        <f t="shared" si="3"/>
        <v>0</v>
      </c>
      <c r="N94" s="156">
        <f t="shared" si="3"/>
        <v>0</v>
      </c>
      <c r="O94" s="155">
        <f t="shared" si="2"/>
        <v>0</v>
      </c>
    </row>
    <row r="95" spans="2:15">
      <c r="B95" s="162" t="s">
        <v>623</v>
      </c>
      <c r="C95" s="161">
        <v>289.09077714275151</v>
      </c>
      <c r="D95" s="188">
        <v>0</v>
      </c>
      <c r="E95" s="159">
        <v>0</v>
      </c>
      <c r="F95" s="160">
        <v>0</v>
      </c>
      <c r="G95" s="160">
        <v>2000</v>
      </c>
      <c r="H95" s="160">
        <v>0</v>
      </c>
      <c r="I95" s="160">
        <v>0</v>
      </c>
      <c r="J95" s="159">
        <v>0</v>
      </c>
      <c r="K95" s="160">
        <f t="shared" si="3"/>
        <v>0</v>
      </c>
      <c r="L95" s="160">
        <f t="shared" si="3"/>
        <v>578.18155428550301</v>
      </c>
      <c r="M95" s="160">
        <f t="shared" si="3"/>
        <v>0</v>
      </c>
      <c r="N95" s="160">
        <f t="shared" si="3"/>
        <v>0</v>
      </c>
      <c r="O95" s="159">
        <f t="shared" si="2"/>
        <v>0</v>
      </c>
    </row>
    <row r="96" spans="2:15">
      <c r="B96" s="158" t="s">
        <v>508</v>
      </c>
      <c r="C96" s="157">
        <v>191.47374003763542</v>
      </c>
      <c r="D96" s="187">
        <v>0</v>
      </c>
      <c r="E96" s="155">
        <v>0</v>
      </c>
      <c r="F96" s="156">
        <v>5000</v>
      </c>
      <c r="G96" s="156">
        <v>0</v>
      </c>
      <c r="H96" s="156">
        <v>2000</v>
      </c>
      <c r="I96" s="156">
        <v>0</v>
      </c>
      <c r="J96" s="155">
        <v>0</v>
      </c>
      <c r="K96" s="156">
        <f t="shared" si="3"/>
        <v>957.36870018817717</v>
      </c>
      <c r="L96" s="156">
        <f t="shared" si="3"/>
        <v>0</v>
      </c>
      <c r="M96" s="156">
        <f t="shared" si="3"/>
        <v>382.94748007527085</v>
      </c>
      <c r="N96" s="156">
        <f t="shared" si="3"/>
        <v>0</v>
      </c>
      <c r="O96" s="155">
        <f t="shared" si="2"/>
        <v>0</v>
      </c>
    </row>
    <row r="97" spans="2:15">
      <c r="B97" s="162" t="s">
        <v>509</v>
      </c>
      <c r="C97" s="161">
        <v>212.98422294855553</v>
      </c>
      <c r="D97" s="188">
        <v>0</v>
      </c>
      <c r="E97" s="159">
        <v>0</v>
      </c>
      <c r="F97" s="160">
        <v>1000</v>
      </c>
      <c r="G97" s="160">
        <v>0</v>
      </c>
      <c r="H97" s="160">
        <v>0</v>
      </c>
      <c r="I97" s="160">
        <v>0</v>
      </c>
      <c r="J97" s="159">
        <v>0</v>
      </c>
      <c r="K97" s="160">
        <f t="shared" si="3"/>
        <v>212.98422294855553</v>
      </c>
      <c r="L97" s="160">
        <f t="shared" si="3"/>
        <v>0</v>
      </c>
      <c r="M97" s="160">
        <f t="shared" si="3"/>
        <v>0</v>
      </c>
      <c r="N97" s="160">
        <f t="shared" si="3"/>
        <v>0</v>
      </c>
      <c r="O97" s="159">
        <f t="shared" si="2"/>
        <v>0</v>
      </c>
    </row>
    <row r="98" spans="2:15">
      <c r="B98" s="158" t="s">
        <v>510</v>
      </c>
      <c r="C98" s="157">
        <v>166.2798666736295</v>
      </c>
      <c r="D98" s="187">
        <v>0</v>
      </c>
      <c r="E98" s="155">
        <v>0</v>
      </c>
      <c r="F98" s="156">
        <v>5000</v>
      </c>
      <c r="G98" s="156">
        <v>0</v>
      </c>
      <c r="H98" s="156">
        <v>0</v>
      </c>
      <c r="I98" s="156">
        <v>0</v>
      </c>
      <c r="J98" s="155">
        <v>0</v>
      </c>
      <c r="K98" s="156">
        <f t="shared" si="3"/>
        <v>831.3993333681475</v>
      </c>
      <c r="L98" s="156">
        <f t="shared" si="3"/>
        <v>0</v>
      </c>
      <c r="M98" s="156">
        <f t="shared" si="3"/>
        <v>0</v>
      </c>
      <c r="N98" s="156">
        <f t="shared" si="3"/>
        <v>0</v>
      </c>
      <c r="O98" s="155">
        <f t="shared" si="2"/>
        <v>0</v>
      </c>
    </row>
    <row r="99" spans="2:15">
      <c r="B99" s="162" t="s">
        <v>512</v>
      </c>
      <c r="C99" s="161">
        <v>301.70961048663997</v>
      </c>
      <c r="D99" s="188">
        <v>0</v>
      </c>
      <c r="E99" s="159">
        <v>0</v>
      </c>
      <c r="F99" s="160">
        <v>4000</v>
      </c>
      <c r="G99" s="160">
        <v>0</v>
      </c>
      <c r="H99" s="160">
        <v>2000</v>
      </c>
      <c r="I99" s="160">
        <v>0</v>
      </c>
      <c r="J99" s="159">
        <v>0</v>
      </c>
      <c r="K99" s="160">
        <f t="shared" si="3"/>
        <v>1206.8384419465599</v>
      </c>
      <c r="L99" s="160">
        <f t="shared" si="3"/>
        <v>0</v>
      </c>
      <c r="M99" s="160">
        <f t="shared" si="3"/>
        <v>603.41922097327995</v>
      </c>
      <c r="N99" s="160">
        <f t="shared" si="3"/>
        <v>0</v>
      </c>
      <c r="O99" s="159">
        <f t="shared" si="2"/>
        <v>0</v>
      </c>
    </row>
    <row r="100" spans="2:15">
      <c r="B100" s="158" t="s">
        <v>513</v>
      </c>
      <c r="C100" s="157">
        <v>338.41457367702117</v>
      </c>
      <c r="D100" s="187">
        <v>0</v>
      </c>
      <c r="E100" s="155">
        <v>0</v>
      </c>
      <c r="F100" s="156">
        <v>0</v>
      </c>
      <c r="G100" s="156">
        <v>6000</v>
      </c>
      <c r="H100" s="156">
        <v>0</v>
      </c>
      <c r="I100" s="156">
        <v>0</v>
      </c>
      <c r="J100" s="155">
        <v>0</v>
      </c>
      <c r="K100" s="156">
        <f t="shared" si="3"/>
        <v>0</v>
      </c>
      <c r="L100" s="156">
        <f t="shared" si="3"/>
        <v>2030.487442062127</v>
      </c>
      <c r="M100" s="156">
        <f t="shared" si="3"/>
        <v>0</v>
      </c>
      <c r="N100" s="156">
        <f t="shared" si="3"/>
        <v>0</v>
      </c>
      <c r="O100" s="155">
        <f t="shared" si="2"/>
        <v>0</v>
      </c>
    </row>
    <row r="101" spans="2:15">
      <c r="B101" s="162" t="s">
        <v>515</v>
      </c>
      <c r="C101" s="161">
        <v>348.7485424901443</v>
      </c>
      <c r="D101" s="188">
        <v>3000</v>
      </c>
      <c r="E101" s="159">
        <v>4000</v>
      </c>
      <c r="F101" s="160">
        <v>8000</v>
      </c>
      <c r="G101" s="160">
        <v>8000</v>
      </c>
      <c r="H101" s="160">
        <v>7000</v>
      </c>
      <c r="I101" s="160">
        <v>2000</v>
      </c>
      <c r="J101" s="159">
        <v>6000</v>
      </c>
      <c r="K101" s="160">
        <f t="shared" si="3"/>
        <v>2789.9883399211544</v>
      </c>
      <c r="L101" s="160">
        <f t="shared" si="3"/>
        <v>2789.9883399211544</v>
      </c>
      <c r="M101" s="160">
        <f t="shared" si="3"/>
        <v>2441.2397974310102</v>
      </c>
      <c r="N101" s="160">
        <f t="shared" si="3"/>
        <v>697.49708498028861</v>
      </c>
      <c r="O101" s="159">
        <f t="shared" si="2"/>
        <v>2092.4912549408659</v>
      </c>
    </row>
    <row r="102" spans="2:15">
      <c r="B102" s="158" t="s">
        <v>517</v>
      </c>
      <c r="C102" s="157">
        <v>298.16516422949212</v>
      </c>
      <c r="D102" s="187">
        <v>0</v>
      </c>
      <c r="E102" s="155">
        <v>0</v>
      </c>
      <c r="F102" s="156">
        <v>3000</v>
      </c>
      <c r="G102" s="156">
        <v>0</v>
      </c>
      <c r="H102" s="156">
        <v>0</v>
      </c>
      <c r="I102" s="156">
        <v>1000</v>
      </c>
      <c r="J102" s="155">
        <v>0</v>
      </c>
      <c r="K102" s="156">
        <f t="shared" si="3"/>
        <v>894.49549268847636</v>
      </c>
      <c r="L102" s="156">
        <f t="shared" si="3"/>
        <v>0</v>
      </c>
      <c r="M102" s="156">
        <f t="shared" si="3"/>
        <v>0</v>
      </c>
      <c r="N102" s="156">
        <f t="shared" si="3"/>
        <v>298.16516422949212</v>
      </c>
      <c r="O102" s="155">
        <f t="shared" si="2"/>
        <v>0</v>
      </c>
    </row>
    <row r="103" spans="2:15">
      <c r="B103" s="162" t="s">
        <v>518</v>
      </c>
      <c r="C103" s="161">
        <v>296.04667352463196</v>
      </c>
      <c r="D103" s="188">
        <v>0</v>
      </c>
      <c r="E103" s="159">
        <v>0</v>
      </c>
      <c r="F103" s="160">
        <v>2000</v>
      </c>
      <c r="G103" s="160">
        <v>0</v>
      </c>
      <c r="H103" s="160">
        <v>0</v>
      </c>
      <c r="I103" s="160">
        <v>0</v>
      </c>
      <c r="J103" s="159">
        <v>0</v>
      </c>
      <c r="K103" s="160">
        <f t="shared" si="3"/>
        <v>592.09334704926391</v>
      </c>
      <c r="L103" s="160">
        <f t="shared" si="3"/>
        <v>0</v>
      </c>
      <c r="M103" s="160">
        <f t="shared" si="3"/>
        <v>0</v>
      </c>
      <c r="N103" s="160">
        <f t="shared" si="3"/>
        <v>0</v>
      </c>
      <c r="O103" s="159">
        <f t="shared" si="2"/>
        <v>0</v>
      </c>
    </row>
    <row r="104" spans="2:15">
      <c r="B104" s="158" t="s">
        <v>519</v>
      </c>
      <c r="C104" s="157">
        <v>227.19792529202374</v>
      </c>
      <c r="D104" s="187">
        <v>0</v>
      </c>
      <c r="E104" s="155">
        <v>0</v>
      </c>
      <c r="F104" s="156">
        <v>2000</v>
      </c>
      <c r="G104" s="156">
        <v>0</v>
      </c>
      <c r="H104" s="156">
        <v>0</v>
      </c>
      <c r="I104" s="156">
        <v>0</v>
      </c>
      <c r="J104" s="155">
        <v>0</v>
      </c>
      <c r="K104" s="156">
        <f t="shared" si="3"/>
        <v>454.39585058404748</v>
      </c>
      <c r="L104" s="156">
        <f t="shared" si="3"/>
        <v>0</v>
      </c>
      <c r="M104" s="156">
        <f t="shared" si="3"/>
        <v>0</v>
      </c>
      <c r="N104" s="156">
        <f t="shared" si="3"/>
        <v>0</v>
      </c>
      <c r="O104" s="155">
        <f t="shared" si="2"/>
        <v>0</v>
      </c>
    </row>
    <row r="105" spans="2:15">
      <c r="B105" s="162" t="s">
        <v>520</v>
      </c>
      <c r="C105" s="161">
        <v>422.6963589540369</v>
      </c>
      <c r="D105" s="188">
        <v>0</v>
      </c>
      <c r="E105" s="159">
        <v>0</v>
      </c>
      <c r="F105" s="160">
        <v>0</v>
      </c>
      <c r="G105" s="160">
        <v>0</v>
      </c>
      <c r="H105" s="160">
        <v>3000</v>
      </c>
      <c r="I105" s="160">
        <v>2000</v>
      </c>
      <c r="J105" s="159">
        <v>0</v>
      </c>
      <c r="K105" s="160">
        <f t="shared" si="3"/>
        <v>0</v>
      </c>
      <c r="L105" s="160">
        <f t="shared" si="3"/>
        <v>0</v>
      </c>
      <c r="M105" s="160">
        <f t="shared" si="3"/>
        <v>1268.0890768621107</v>
      </c>
      <c r="N105" s="160">
        <f t="shared" si="3"/>
        <v>845.39271790807379</v>
      </c>
      <c r="O105" s="159">
        <f t="shared" si="2"/>
        <v>0</v>
      </c>
    </row>
    <row r="106" spans="2:15">
      <c r="B106" s="158" t="s">
        <v>521</v>
      </c>
      <c r="C106" s="157">
        <v>171.96766654810432</v>
      </c>
      <c r="D106" s="187">
        <v>0</v>
      </c>
      <c r="E106" s="155">
        <v>0</v>
      </c>
      <c r="F106" s="156">
        <v>2000</v>
      </c>
      <c r="G106" s="156">
        <v>0</v>
      </c>
      <c r="H106" s="156">
        <v>0</v>
      </c>
      <c r="I106" s="156">
        <v>0</v>
      </c>
      <c r="J106" s="155">
        <v>0</v>
      </c>
      <c r="K106" s="156">
        <f t="shared" si="3"/>
        <v>343.93533309620864</v>
      </c>
      <c r="L106" s="156">
        <f t="shared" si="3"/>
        <v>0</v>
      </c>
      <c r="M106" s="156">
        <f t="shared" si="3"/>
        <v>0</v>
      </c>
      <c r="N106" s="156">
        <f t="shared" si="3"/>
        <v>0</v>
      </c>
      <c r="O106" s="155">
        <f t="shared" si="2"/>
        <v>0</v>
      </c>
    </row>
    <row r="107" spans="2:15">
      <c r="B107" s="162" t="s">
        <v>526</v>
      </c>
      <c r="C107" s="161">
        <v>177.12880012296137</v>
      </c>
      <c r="D107" s="188">
        <v>0</v>
      </c>
      <c r="E107" s="159">
        <v>0</v>
      </c>
      <c r="F107" s="160">
        <v>4000</v>
      </c>
      <c r="G107" s="160">
        <v>0</v>
      </c>
      <c r="H107" s="160">
        <v>0</v>
      </c>
      <c r="I107" s="160">
        <v>2000</v>
      </c>
      <c r="J107" s="159">
        <v>0</v>
      </c>
      <c r="K107" s="160">
        <f t="shared" si="3"/>
        <v>708.51520049184546</v>
      </c>
      <c r="L107" s="160">
        <f t="shared" si="3"/>
        <v>0</v>
      </c>
      <c r="M107" s="160">
        <f t="shared" si="3"/>
        <v>0</v>
      </c>
      <c r="N107" s="160">
        <f t="shared" si="3"/>
        <v>354.25760024592273</v>
      </c>
      <c r="O107" s="159">
        <f t="shared" si="2"/>
        <v>0</v>
      </c>
    </row>
    <row r="108" spans="2:15">
      <c r="B108" s="158" t="s">
        <v>527</v>
      </c>
      <c r="C108" s="157">
        <v>261.74356948165888</v>
      </c>
      <c r="D108" s="187">
        <v>2000</v>
      </c>
      <c r="E108" s="155">
        <v>2000</v>
      </c>
      <c r="F108" s="156">
        <v>4000</v>
      </c>
      <c r="G108" s="156">
        <v>8000</v>
      </c>
      <c r="H108" s="156">
        <v>0</v>
      </c>
      <c r="I108" s="156">
        <v>2000</v>
      </c>
      <c r="J108" s="155">
        <v>2000</v>
      </c>
      <c r="K108" s="156">
        <f t="shared" si="3"/>
        <v>1046.9742779266355</v>
      </c>
      <c r="L108" s="156">
        <f t="shared" si="3"/>
        <v>2093.948555853271</v>
      </c>
      <c r="M108" s="156">
        <f t="shared" si="3"/>
        <v>0</v>
      </c>
      <c r="N108" s="156">
        <f t="shared" si="3"/>
        <v>523.48713896331776</v>
      </c>
      <c r="O108" s="155">
        <f t="shared" si="2"/>
        <v>523.48713896331776</v>
      </c>
    </row>
    <row r="109" spans="2:15">
      <c r="B109" s="162" t="s">
        <v>528</v>
      </c>
      <c r="C109" s="161">
        <v>119.30323343899779</v>
      </c>
      <c r="D109" s="188">
        <v>0</v>
      </c>
      <c r="E109" s="159">
        <v>0</v>
      </c>
      <c r="F109" s="160">
        <v>4000</v>
      </c>
      <c r="G109" s="160">
        <v>0</v>
      </c>
      <c r="H109" s="160">
        <v>0</v>
      </c>
      <c r="I109" s="160">
        <v>2000</v>
      </c>
      <c r="J109" s="159">
        <v>0</v>
      </c>
      <c r="K109" s="160">
        <f t="shared" si="3"/>
        <v>477.21293375599117</v>
      </c>
      <c r="L109" s="160">
        <f t="shared" si="3"/>
        <v>0</v>
      </c>
      <c r="M109" s="160">
        <f t="shared" si="3"/>
        <v>0</v>
      </c>
      <c r="N109" s="160">
        <f t="shared" si="3"/>
        <v>238.60646687799559</v>
      </c>
      <c r="O109" s="159">
        <f t="shared" si="2"/>
        <v>0</v>
      </c>
    </row>
    <row r="110" spans="2:15">
      <c r="B110" s="158" t="s">
        <v>530</v>
      </c>
      <c r="C110" s="157">
        <v>284.19724558834133</v>
      </c>
      <c r="D110" s="187">
        <v>0</v>
      </c>
      <c r="E110" s="155">
        <v>0</v>
      </c>
      <c r="F110" s="156">
        <v>1000</v>
      </c>
      <c r="G110" s="156">
        <v>0</v>
      </c>
      <c r="H110" s="156">
        <v>0</v>
      </c>
      <c r="I110" s="156">
        <v>2000</v>
      </c>
      <c r="J110" s="155">
        <v>1000</v>
      </c>
      <c r="K110" s="156">
        <f t="shared" si="3"/>
        <v>284.19724558834133</v>
      </c>
      <c r="L110" s="156">
        <f t="shared" si="3"/>
        <v>0</v>
      </c>
      <c r="M110" s="156">
        <f t="shared" si="3"/>
        <v>0</v>
      </c>
      <c r="N110" s="156">
        <f t="shared" si="3"/>
        <v>568.39449117668266</v>
      </c>
      <c r="O110" s="155">
        <f t="shared" si="2"/>
        <v>284.19724558834133</v>
      </c>
    </row>
    <row r="111" spans="2:15">
      <c r="B111" s="162" t="s">
        <v>531</v>
      </c>
      <c r="C111" s="161">
        <v>264.43119616452213</v>
      </c>
      <c r="D111" s="188">
        <v>3000</v>
      </c>
      <c r="E111" s="159">
        <v>4000</v>
      </c>
      <c r="F111" s="160">
        <v>11000</v>
      </c>
      <c r="G111" s="160">
        <v>8000</v>
      </c>
      <c r="H111" s="160">
        <v>0</v>
      </c>
      <c r="I111" s="160">
        <v>2000</v>
      </c>
      <c r="J111" s="159">
        <v>11000</v>
      </c>
      <c r="K111" s="160">
        <f t="shared" si="3"/>
        <v>2908.7431578097435</v>
      </c>
      <c r="L111" s="160">
        <f t="shared" si="3"/>
        <v>2115.4495693161771</v>
      </c>
      <c r="M111" s="160">
        <f t="shared" si="3"/>
        <v>0</v>
      </c>
      <c r="N111" s="160">
        <f t="shared" si="3"/>
        <v>528.86239232904427</v>
      </c>
      <c r="O111" s="159">
        <f t="shared" si="2"/>
        <v>2908.7431578097435</v>
      </c>
    </row>
    <row r="112" spans="2:15">
      <c r="B112" s="158" t="s">
        <v>533</v>
      </c>
      <c r="C112" s="157">
        <v>191.71012856914993</v>
      </c>
      <c r="D112" s="187">
        <v>3000</v>
      </c>
      <c r="E112" s="155">
        <v>4000</v>
      </c>
      <c r="F112" s="156">
        <v>11000</v>
      </c>
      <c r="G112" s="156">
        <v>8000</v>
      </c>
      <c r="H112" s="156">
        <v>0</v>
      </c>
      <c r="I112" s="156">
        <v>2000</v>
      </c>
      <c r="J112" s="155">
        <v>11000</v>
      </c>
      <c r="K112" s="156">
        <f t="shared" si="3"/>
        <v>2108.8114142606491</v>
      </c>
      <c r="L112" s="156">
        <f t="shared" si="3"/>
        <v>1533.6810285531994</v>
      </c>
      <c r="M112" s="156">
        <f t="shared" si="3"/>
        <v>0</v>
      </c>
      <c r="N112" s="156">
        <f t="shared" si="3"/>
        <v>383.42025713829986</v>
      </c>
      <c r="O112" s="155">
        <f t="shared" si="2"/>
        <v>2108.8114142606491</v>
      </c>
    </row>
    <row r="113" spans="2:15">
      <c r="B113" s="162" t="s">
        <v>535</v>
      </c>
      <c r="C113" s="161">
        <v>262.5544581529706</v>
      </c>
      <c r="D113" s="188">
        <v>0</v>
      </c>
      <c r="E113" s="159">
        <v>0</v>
      </c>
      <c r="F113" s="160">
        <v>0</v>
      </c>
      <c r="G113" s="160">
        <v>0</v>
      </c>
      <c r="H113" s="160">
        <v>2000</v>
      </c>
      <c r="I113" s="160">
        <v>1000</v>
      </c>
      <c r="J113" s="159">
        <v>0</v>
      </c>
      <c r="K113" s="160">
        <f t="shared" si="3"/>
        <v>0</v>
      </c>
      <c r="L113" s="160">
        <f t="shared" si="3"/>
        <v>0</v>
      </c>
      <c r="M113" s="160">
        <f t="shared" si="3"/>
        <v>525.10891630594119</v>
      </c>
      <c r="N113" s="160">
        <f t="shared" si="3"/>
        <v>262.5544581529706</v>
      </c>
      <c r="O113" s="159">
        <f t="shared" si="2"/>
        <v>0</v>
      </c>
    </row>
    <row r="114" spans="2:15">
      <c r="B114" s="158" t="s">
        <v>536</v>
      </c>
      <c r="C114" s="157">
        <v>300.9657802010056</v>
      </c>
      <c r="D114" s="187">
        <v>3000</v>
      </c>
      <c r="E114" s="155">
        <v>4000</v>
      </c>
      <c r="F114" s="156">
        <v>11000</v>
      </c>
      <c r="G114" s="156">
        <v>8000</v>
      </c>
      <c r="H114" s="156">
        <v>0</v>
      </c>
      <c r="I114" s="156">
        <v>2000</v>
      </c>
      <c r="J114" s="155">
        <v>8000</v>
      </c>
      <c r="K114" s="156">
        <f t="shared" si="3"/>
        <v>3310.6235822110616</v>
      </c>
      <c r="L114" s="156">
        <f t="shared" si="3"/>
        <v>2407.7262416080448</v>
      </c>
      <c r="M114" s="156">
        <f t="shared" si="3"/>
        <v>0</v>
      </c>
      <c r="N114" s="156">
        <f t="shared" si="3"/>
        <v>601.9315604020112</v>
      </c>
      <c r="O114" s="155">
        <f t="shared" si="2"/>
        <v>2407.7262416080448</v>
      </c>
    </row>
    <row r="115" spans="2:15">
      <c r="B115" s="162" t="s">
        <v>537</v>
      </c>
      <c r="C115" s="161">
        <v>499.06527132229911</v>
      </c>
      <c r="D115" s="188">
        <v>0</v>
      </c>
      <c r="E115" s="159">
        <v>0</v>
      </c>
      <c r="F115" s="160">
        <v>1000</v>
      </c>
      <c r="G115" s="160">
        <v>2000</v>
      </c>
      <c r="H115" s="160">
        <v>0</v>
      </c>
      <c r="I115" s="160">
        <v>0</v>
      </c>
      <c r="J115" s="159">
        <v>0</v>
      </c>
      <c r="K115" s="160">
        <f t="shared" si="3"/>
        <v>499.06527132229911</v>
      </c>
      <c r="L115" s="160">
        <f t="shared" si="3"/>
        <v>998.13054264459822</v>
      </c>
      <c r="M115" s="160">
        <f t="shared" si="3"/>
        <v>0</v>
      </c>
      <c r="N115" s="160">
        <f t="shared" si="3"/>
        <v>0</v>
      </c>
      <c r="O115" s="159">
        <f t="shared" si="2"/>
        <v>0</v>
      </c>
    </row>
    <row r="116" spans="2:15">
      <c r="B116" s="158" t="s">
        <v>538</v>
      </c>
      <c r="C116" s="157">
        <v>428.76388024296074</v>
      </c>
      <c r="D116" s="187">
        <v>2000</v>
      </c>
      <c r="E116" s="155">
        <v>2000</v>
      </c>
      <c r="F116" s="156">
        <v>8000</v>
      </c>
      <c r="G116" s="156">
        <v>3000</v>
      </c>
      <c r="H116" s="156">
        <v>2000</v>
      </c>
      <c r="I116" s="156">
        <v>1000</v>
      </c>
      <c r="J116" s="155">
        <v>3000</v>
      </c>
      <c r="K116" s="156">
        <f t="shared" si="3"/>
        <v>3430.1110419436859</v>
      </c>
      <c r="L116" s="156">
        <f t="shared" si="3"/>
        <v>1286.2916407288824</v>
      </c>
      <c r="M116" s="156">
        <f t="shared" si="3"/>
        <v>857.52776048592148</v>
      </c>
      <c r="N116" s="156">
        <f t="shared" si="3"/>
        <v>428.76388024296074</v>
      </c>
      <c r="O116" s="155">
        <f t="shared" si="2"/>
        <v>1286.2916407288824</v>
      </c>
    </row>
    <row r="117" spans="2:15">
      <c r="B117" s="162" t="s">
        <v>539</v>
      </c>
      <c r="C117" s="161">
        <v>357.14684856512457</v>
      </c>
      <c r="D117" s="188">
        <v>2000</v>
      </c>
      <c r="E117" s="159">
        <v>3000</v>
      </c>
      <c r="F117" s="160">
        <v>9000</v>
      </c>
      <c r="G117" s="160">
        <v>2000</v>
      </c>
      <c r="H117" s="160">
        <v>2000</v>
      </c>
      <c r="I117" s="160">
        <v>1000</v>
      </c>
      <c r="J117" s="159">
        <v>4000</v>
      </c>
      <c r="K117" s="160">
        <f t="shared" si="3"/>
        <v>3214.3216370861214</v>
      </c>
      <c r="L117" s="160">
        <f t="shared" si="3"/>
        <v>714.29369713024914</v>
      </c>
      <c r="M117" s="160">
        <f t="shared" si="3"/>
        <v>714.29369713024914</v>
      </c>
      <c r="N117" s="160">
        <f t="shared" si="3"/>
        <v>357.14684856512457</v>
      </c>
      <c r="O117" s="159">
        <f t="shared" si="2"/>
        <v>1428.5873942604983</v>
      </c>
    </row>
    <row r="118" spans="2:15">
      <c r="B118" s="158" t="s">
        <v>540</v>
      </c>
      <c r="C118" s="157">
        <v>462.60231174627739</v>
      </c>
      <c r="D118" s="187">
        <v>3000</v>
      </c>
      <c r="E118" s="155">
        <v>4000</v>
      </c>
      <c r="F118" s="156">
        <v>6000</v>
      </c>
      <c r="G118" s="156">
        <v>9000</v>
      </c>
      <c r="H118" s="156">
        <v>2000</v>
      </c>
      <c r="I118" s="156">
        <v>2000</v>
      </c>
      <c r="J118" s="155">
        <v>6000</v>
      </c>
      <c r="K118" s="156">
        <f t="shared" si="3"/>
        <v>2775.6138704776645</v>
      </c>
      <c r="L118" s="156">
        <f t="shared" si="3"/>
        <v>4163.420805716496</v>
      </c>
      <c r="M118" s="156">
        <f t="shared" si="3"/>
        <v>925.20462349255479</v>
      </c>
      <c r="N118" s="156">
        <f t="shared" si="3"/>
        <v>925.20462349255479</v>
      </c>
      <c r="O118" s="155">
        <f t="shared" si="2"/>
        <v>2775.6138704776645</v>
      </c>
    </row>
    <row r="119" spans="2:15">
      <c r="B119" s="162" t="s">
        <v>542</v>
      </c>
      <c r="C119" s="161">
        <v>383.56054484918019</v>
      </c>
      <c r="D119" s="188">
        <v>0</v>
      </c>
      <c r="E119" s="159">
        <v>0</v>
      </c>
      <c r="F119" s="160">
        <v>1000</v>
      </c>
      <c r="G119" s="160">
        <v>0</v>
      </c>
      <c r="H119" s="160">
        <v>0</v>
      </c>
      <c r="I119" s="160">
        <v>0</v>
      </c>
      <c r="J119" s="159">
        <v>1000</v>
      </c>
      <c r="K119" s="160">
        <f t="shared" si="3"/>
        <v>383.56054484918019</v>
      </c>
      <c r="L119" s="160">
        <f t="shared" si="3"/>
        <v>0</v>
      </c>
      <c r="M119" s="160">
        <f t="shared" si="3"/>
        <v>0</v>
      </c>
      <c r="N119" s="160">
        <f t="shared" si="3"/>
        <v>0</v>
      </c>
      <c r="O119" s="159">
        <f t="shared" si="2"/>
        <v>383.56054484918019</v>
      </c>
    </row>
    <row r="120" spans="2:15">
      <c r="B120" s="158" t="s">
        <v>544</v>
      </c>
      <c r="C120" s="157">
        <v>315.45045575494106</v>
      </c>
      <c r="D120" s="187">
        <v>0</v>
      </c>
      <c r="E120" s="155">
        <v>0</v>
      </c>
      <c r="F120" s="156">
        <v>1000</v>
      </c>
      <c r="G120" s="156">
        <v>2000</v>
      </c>
      <c r="H120" s="156">
        <v>0</v>
      </c>
      <c r="I120" s="156">
        <v>2000</v>
      </c>
      <c r="J120" s="155">
        <v>0</v>
      </c>
      <c r="K120" s="156">
        <f t="shared" si="3"/>
        <v>315.45045575494106</v>
      </c>
      <c r="L120" s="156">
        <f t="shared" si="3"/>
        <v>630.90091150988212</v>
      </c>
      <c r="M120" s="156">
        <f t="shared" si="3"/>
        <v>0</v>
      </c>
      <c r="N120" s="156">
        <f t="shared" si="3"/>
        <v>630.90091150988212</v>
      </c>
      <c r="O120" s="155">
        <f t="shared" si="2"/>
        <v>0</v>
      </c>
    </row>
    <row r="121" spans="2:15">
      <c r="B121" s="162" t="s">
        <v>546</v>
      </c>
      <c r="C121" s="161">
        <v>367.15253133813474</v>
      </c>
      <c r="D121" s="188">
        <v>0</v>
      </c>
      <c r="E121" s="159">
        <v>0</v>
      </c>
      <c r="F121" s="160">
        <v>1000</v>
      </c>
      <c r="G121" s="160">
        <v>0</v>
      </c>
      <c r="H121" s="160">
        <v>0</v>
      </c>
      <c r="I121" s="160">
        <v>0</v>
      </c>
      <c r="J121" s="159">
        <v>1000</v>
      </c>
      <c r="K121" s="160">
        <f t="shared" si="3"/>
        <v>367.15253133813474</v>
      </c>
      <c r="L121" s="160">
        <f t="shared" si="3"/>
        <v>0</v>
      </c>
      <c r="M121" s="160">
        <f t="shared" si="3"/>
        <v>0</v>
      </c>
      <c r="N121" s="160">
        <f t="shared" si="3"/>
        <v>0</v>
      </c>
      <c r="O121" s="159">
        <f t="shared" si="2"/>
        <v>367.15253133813474</v>
      </c>
    </row>
    <row r="122" spans="2:15">
      <c r="B122" s="158" t="s">
        <v>548</v>
      </c>
      <c r="C122" s="157">
        <v>300.05924067423757</v>
      </c>
      <c r="D122" s="187">
        <v>0</v>
      </c>
      <c r="E122" s="155">
        <v>0</v>
      </c>
      <c r="F122" s="156">
        <v>0</v>
      </c>
      <c r="G122" s="156">
        <v>2000</v>
      </c>
      <c r="H122" s="156">
        <v>0</v>
      </c>
      <c r="I122" s="156">
        <v>0</v>
      </c>
      <c r="J122" s="155">
        <v>0</v>
      </c>
      <c r="K122" s="156">
        <f t="shared" si="3"/>
        <v>0</v>
      </c>
      <c r="L122" s="156">
        <f t="shared" si="3"/>
        <v>600.11848134847514</v>
      </c>
      <c r="M122" s="156">
        <f t="shared" si="3"/>
        <v>0</v>
      </c>
      <c r="N122" s="156">
        <f t="shared" si="3"/>
        <v>0</v>
      </c>
      <c r="O122" s="155">
        <f t="shared" si="2"/>
        <v>0</v>
      </c>
    </row>
    <row r="123" spans="2:15">
      <c r="B123" s="162" t="s">
        <v>559</v>
      </c>
      <c r="C123" s="161">
        <v>382.97889990180926</v>
      </c>
      <c r="D123" s="188">
        <v>0</v>
      </c>
      <c r="E123" s="159">
        <v>0</v>
      </c>
      <c r="F123" s="160">
        <v>0</v>
      </c>
      <c r="G123" s="160">
        <v>0</v>
      </c>
      <c r="H123" s="160">
        <v>0</v>
      </c>
      <c r="I123" s="160">
        <v>2000</v>
      </c>
      <c r="J123" s="159">
        <v>0</v>
      </c>
      <c r="K123" s="160">
        <f t="shared" si="3"/>
        <v>0</v>
      </c>
      <c r="L123" s="160">
        <f t="shared" si="3"/>
        <v>0</v>
      </c>
      <c r="M123" s="160">
        <f t="shared" si="3"/>
        <v>0</v>
      </c>
      <c r="N123" s="160">
        <f t="shared" si="3"/>
        <v>765.95779980361851</v>
      </c>
      <c r="O123" s="159">
        <f t="shared" si="2"/>
        <v>0</v>
      </c>
    </row>
    <row r="124" spans="2:15">
      <c r="B124" s="158" t="s">
        <v>560</v>
      </c>
      <c r="C124" s="157">
        <v>271.69943022575512</v>
      </c>
      <c r="D124" s="187">
        <v>0</v>
      </c>
      <c r="E124" s="155">
        <v>0</v>
      </c>
      <c r="F124" s="156">
        <v>1000</v>
      </c>
      <c r="G124" s="156">
        <v>0</v>
      </c>
      <c r="H124" s="156">
        <v>0</v>
      </c>
      <c r="I124" s="156">
        <v>0</v>
      </c>
      <c r="J124" s="155">
        <v>0</v>
      </c>
      <c r="K124" s="156">
        <f t="shared" si="3"/>
        <v>271.69943022575512</v>
      </c>
      <c r="L124" s="156">
        <f t="shared" si="3"/>
        <v>0</v>
      </c>
      <c r="M124" s="156">
        <f t="shared" si="3"/>
        <v>0</v>
      </c>
      <c r="N124" s="156">
        <f t="shared" si="3"/>
        <v>0</v>
      </c>
      <c r="O124" s="155">
        <f t="shared" si="2"/>
        <v>0</v>
      </c>
    </row>
    <row r="125" spans="2:15">
      <c r="B125" s="162" t="s">
        <v>563</v>
      </c>
      <c r="C125" s="161">
        <v>429.75931704269078</v>
      </c>
      <c r="D125" s="188">
        <v>0</v>
      </c>
      <c r="E125" s="159">
        <v>0</v>
      </c>
      <c r="F125" s="160">
        <v>0</v>
      </c>
      <c r="G125" s="160">
        <v>1000</v>
      </c>
      <c r="H125" s="160">
        <v>0</v>
      </c>
      <c r="I125" s="160">
        <v>0</v>
      </c>
      <c r="J125" s="159">
        <v>1000</v>
      </c>
      <c r="K125" s="160">
        <f t="shared" si="3"/>
        <v>0</v>
      </c>
      <c r="L125" s="160">
        <f t="shared" si="3"/>
        <v>429.75931704269078</v>
      </c>
      <c r="M125" s="160">
        <f t="shared" si="3"/>
        <v>0</v>
      </c>
      <c r="N125" s="160">
        <f t="shared" si="3"/>
        <v>0</v>
      </c>
      <c r="O125" s="159">
        <f t="shared" si="2"/>
        <v>429.75931704269078</v>
      </c>
    </row>
    <row r="126" spans="2:15">
      <c r="B126" s="158" t="s">
        <v>564</v>
      </c>
      <c r="C126" s="157">
        <v>183.46918324339921</v>
      </c>
      <c r="D126" s="187">
        <v>0</v>
      </c>
      <c r="E126" s="155">
        <v>0</v>
      </c>
      <c r="F126" s="156">
        <v>2000</v>
      </c>
      <c r="G126" s="156">
        <v>0</v>
      </c>
      <c r="H126" s="156">
        <v>0</v>
      </c>
      <c r="I126" s="156">
        <v>0</v>
      </c>
      <c r="J126" s="155">
        <v>0</v>
      </c>
      <c r="K126" s="156">
        <f t="shared" si="3"/>
        <v>366.93836648679843</v>
      </c>
      <c r="L126" s="156">
        <f t="shared" si="3"/>
        <v>0</v>
      </c>
      <c r="M126" s="156">
        <f t="shared" si="3"/>
        <v>0</v>
      </c>
      <c r="N126" s="156">
        <f t="shared" si="3"/>
        <v>0</v>
      </c>
      <c r="O126" s="155">
        <f t="shared" si="2"/>
        <v>0</v>
      </c>
    </row>
    <row r="127" spans="2:15">
      <c r="B127" s="162" t="s">
        <v>568</v>
      </c>
      <c r="C127" s="161">
        <v>167.94004004405858</v>
      </c>
      <c r="D127" s="188">
        <v>0</v>
      </c>
      <c r="E127" s="159">
        <v>0</v>
      </c>
      <c r="F127" s="160">
        <v>4000</v>
      </c>
      <c r="G127" s="160">
        <v>0</v>
      </c>
      <c r="H127" s="160">
        <v>0</v>
      </c>
      <c r="I127" s="160">
        <v>0</v>
      </c>
      <c r="J127" s="159">
        <v>0</v>
      </c>
      <c r="K127" s="160">
        <f t="shared" si="3"/>
        <v>671.76016017623431</v>
      </c>
      <c r="L127" s="160">
        <f t="shared" si="3"/>
        <v>0</v>
      </c>
      <c r="M127" s="160">
        <f t="shared" si="3"/>
        <v>0</v>
      </c>
      <c r="N127" s="160">
        <f t="shared" si="3"/>
        <v>0</v>
      </c>
      <c r="O127" s="159">
        <f t="shared" si="2"/>
        <v>0</v>
      </c>
    </row>
    <row r="128" spans="2:15">
      <c r="B128" s="158" t="s">
        <v>569</v>
      </c>
      <c r="C128" s="157">
        <v>403.67725231179423</v>
      </c>
      <c r="D128" s="187">
        <v>2000</v>
      </c>
      <c r="E128" s="155">
        <v>3000</v>
      </c>
      <c r="F128" s="156">
        <v>5000</v>
      </c>
      <c r="G128" s="156">
        <v>4000</v>
      </c>
      <c r="H128" s="156">
        <v>3000</v>
      </c>
      <c r="I128" s="156">
        <v>2000</v>
      </c>
      <c r="J128" s="155">
        <v>5000</v>
      </c>
      <c r="K128" s="156">
        <f t="shared" si="3"/>
        <v>2018.3862615589712</v>
      </c>
      <c r="L128" s="156">
        <f t="shared" si="3"/>
        <v>1614.7090092471769</v>
      </c>
      <c r="M128" s="156">
        <f t="shared" si="3"/>
        <v>1211.0317569353826</v>
      </c>
      <c r="N128" s="156">
        <f t="shared" si="3"/>
        <v>807.35450462358847</v>
      </c>
      <c r="O128" s="155">
        <f t="shared" si="2"/>
        <v>2018.3862615589712</v>
      </c>
    </row>
    <row r="129" spans="2:15">
      <c r="B129" s="162" t="s">
        <v>570</v>
      </c>
      <c r="C129" s="161">
        <v>204.38714249678233</v>
      </c>
      <c r="D129" s="188">
        <v>2000</v>
      </c>
      <c r="E129" s="159">
        <v>3000</v>
      </c>
      <c r="F129" s="160">
        <v>5000</v>
      </c>
      <c r="G129" s="160">
        <v>4000</v>
      </c>
      <c r="H129" s="160">
        <v>3000</v>
      </c>
      <c r="I129" s="160">
        <v>2000</v>
      </c>
      <c r="J129" s="159">
        <v>5000</v>
      </c>
      <c r="K129" s="160">
        <f t="shared" si="3"/>
        <v>1021.9357124839116</v>
      </c>
      <c r="L129" s="160">
        <f t="shared" si="3"/>
        <v>817.54856998712933</v>
      </c>
      <c r="M129" s="160">
        <f t="shared" si="3"/>
        <v>613.16142749034691</v>
      </c>
      <c r="N129" s="160">
        <f t="shared" si="3"/>
        <v>408.77428499356466</v>
      </c>
      <c r="O129" s="159">
        <f t="shared" si="2"/>
        <v>1021.9357124839116</v>
      </c>
    </row>
    <row r="130" spans="2:15">
      <c r="B130" s="158" t="s">
        <v>571</v>
      </c>
      <c r="C130" s="157">
        <v>497.61155587968409</v>
      </c>
      <c r="D130" s="187">
        <v>0</v>
      </c>
      <c r="E130" s="155">
        <v>0</v>
      </c>
      <c r="F130" s="156">
        <v>0</v>
      </c>
      <c r="G130" s="156">
        <v>0</v>
      </c>
      <c r="H130" s="156">
        <v>1000</v>
      </c>
      <c r="I130" s="156">
        <v>2000</v>
      </c>
      <c r="J130" s="155">
        <v>2000</v>
      </c>
      <c r="K130" s="156">
        <f t="shared" si="3"/>
        <v>0</v>
      </c>
      <c r="L130" s="156">
        <f t="shared" si="3"/>
        <v>0</v>
      </c>
      <c r="M130" s="156">
        <f t="shared" si="3"/>
        <v>497.61155587968409</v>
      </c>
      <c r="N130" s="156">
        <f t="shared" si="3"/>
        <v>995.22311175936818</v>
      </c>
      <c r="O130" s="155">
        <f t="shared" si="2"/>
        <v>995.22311175936818</v>
      </c>
    </row>
    <row r="131" spans="2:15">
      <c r="B131" s="162" t="s">
        <v>572</v>
      </c>
      <c r="C131" s="161">
        <v>315.38763379847347</v>
      </c>
      <c r="D131" s="188">
        <v>0</v>
      </c>
      <c r="E131" s="159">
        <v>0</v>
      </c>
      <c r="F131" s="160">
        <v>1000</v>
      </c>
      <c r="G131" s="160">
        <v>0</v>
      </c>
      <c r="H131" s="160">
        <v>0</v>
      </c>
      <c r="I131" s="160">
        <v>0</v>
      </c>
      <c r="J131" s="159">
        <v>0</v>
      </c>
      <c r="K131" s="160">
        <f t="shared" si="3"/>
        <v>315.38763379847347</v>
      </c>
      <c r="L131" s="160">
        <f t="shared" si="3"/>
        <v>0</v>
      </c>
      <c r="M131" s="160">
        <f t="shared" si="3"/>
        <v>0</v>
      </c>
      <c r="N131" s="160">
        <f t="shared" si="3"/>
        <v>0</v>
      </c>
      <c r="O131" s="159">
        <f t="shared" si="2"/>
        <v>0</v>
      </c>
    </row>
    <row r="132" spans="2:15">
      <c r="B132" s="158" t="s">
        <v>574</v>
      </c>
      <c r="C132" s="157">
        <v>689.63493515047514</v>
      </c>
      <c r="D132" s="187">
        <v>0</v>
      </c>
      <c r="E132" s="155">
        <v>0</v>
      </c>
      <c r="F132" s="156">
        <v>3000</v>
      </c>
      <c r="G132" s="156">
        <v>0</v>
      </c>
      <c r="H132" s="156">
        <v>0</v>
      </c>
      <c r="I132" s="156">
        <v>0</v>
      </c>
      <c r="J132" s="155">
        <v>0</v>
      </c>
      <c r="K132" s="156">
        <f t="shared" si="3"/>
        <v>2068.9048054514255</v>
      </c>
      <c r="L132" s="156">
        <f t="shared" si="3"/>
        <v>0</v>
      </c>
      <c r="M132" s="156">
        <f t="shared" si="3"/>
        <v>0</v>
      </c>
      <c r="N132" s="156">
        <f t="shared" si="3"/>
        <v>0</v>
      </c>
      <c r="O132" s="155">
        <f t="shared" si="3"/>
        <v>0</v>
      </c>
    </row>
    <row r="133" spans="2:15">
      <c r="B133" s="162" t="s">
        <v>575</v>
      </c>
      <c r="C133" s="161">
        <v>181.72712698438835</v>
      </c>
      <c r="D133" s="188">
        <v>2000</v>
      </c>
      <c r="E133" s="159">
        <v>3000</v>
      </c>
      <c r="F133" s="160">
        <v>5000</v>
      </c>
      <c r="G133" s="160">
        <v>3000</v>
      </c>
      <c r="H133" s="160">
        <v>4000</v>
      </c>
      <c r="I133" s="160">
        <v>2000</v>
      </c>
      <c r="J133" s="159">
        <v>5000</v>
      </c>
      <c r="K133" s="160">
        <f t="shared" si="3"/>
        <v>908.6356349219418</v>
      </c>
      <c r="L133" s="160">
        <f t="shared" si="3"/>
        <v>545.18138095316499</v>
      </c>
      <c r="M133" s="160">
        <f t="shared" ref="M133:O154" si="4">$C133*H133/1000</f>
        <v>726.9085079375534</v>
      </c>
      <c r="N133" s="160">
        <f t="shared" si="4"/>
        <v>363.4542539687767</v>
      </c>
      <c r="O133" s="159">
        <f t="shared" si="4"/>
        <v>908.6356349219418</v>
      </c>
    </row>
    <row r="134" spans="2:15">
      <c r="B134" s="158" t="s">
        <v>576</v>
      </c>
      <c r="C134" s="157">
        <v>697.75017739732607</v>
      </c>
      <c r="D134" s="187">
        <v>0</v>
      </c>
      <c r="E134" s="155">
        <v>0</v>
      </c>
      <c r="F134" s="156">
        <v>2000</v>
      </c>
      <c r="G134" s="156">
        <v>0</v>
      </c>
      <c r="H134" s="156">
        <v>0</v>
      </c>
      <c r="I134" s="156">
        <v>0</v>
      </c>
      <c r="J134" s="155">
        <v>0</v>
      </c>
      <c r="K134" s="156">
        <f t="shared" ref="K134:L154" si="5">$C134*F134/1000</f>
        <v>1395.5003547946521</v>
      </c>
      <c r="L134" s="156">
        <f t="shared" si="5"/>
        <v>0</v>
      </c>
      <c r="M134" s="156">
        <f t="shared" si="4"/>
        <v>0</v>
      </c>
      <c r="N134" s="156">
        <f t="shared" si="4"/>
        <v>0</v>
      </c>
      <c r="O134" s="155">
        <f t="shared" si="4"/>
        <v>0</v>
      </c>
    </row>
    <row r="135" spans="2:15">
      <c r="B135" s="162" t="s">
        <v>577</v>
      </c>
      <c r="C135" s="161">
        <v>151.84066130322273</v>
      </c>
      <c r="D135" s="188">
        <v>0</v>
      </c>
      <c r="E135" s="159">
        <v>2000</v>
      </c>
      <c r="F135" s="160">
        <v>3000</v>
      </c>
      <c r="G135" s="160">
        <v>4000</v>
      </c>
      <c r="H135" s="160">
        <v>2000</v>
      </c>
      <c r="I135" s="160">
        <v>5000</v>
      </c>
      <c r="J135" s="159">
        <v>0</v>
      </c>
      <c r="K135" s="160">
        <f t="shared" si="5"/>
        <v>455.52198390966817</v>
      </c>
      <c r="L135" s="160">
        <f t="shared" si="5"/>
        <v>607.36264521289092</v>
      </c>
      <c r="M135" s="160">
        <f t="shared" si="4"/>
        <v>303.68132260644546</v>
      </c>
      <c r="N135" s="160">
        <f t="shared" si="4"/>
        <v>759.20330651611368</v>
      </c>
      <c r="O135" s="159">
        <f t="shared" si="4"/>
        <v>0</v>
      </c>
    </row>
    <row r="136" spans="2:15">
      <c r="B136" s="158" t="s">
        <v>578</v>
      </c>
      <c r="C136" s="157">
        <v>216.36310520973763</v>
      </c>
      <c r="D136" s="187">
        <v>3000</v>
      </c>
      <c r="E136" s="155">
        <v>4000</v>
      </c>
      <c r="F136" s="156">
        <v>17000</v>
      </c>
      <c r="G136" s="156">
        <v>12000</v>
      </c>
      <c r="H136" s="156">
        <v>2000</v>
      </c>
      <c r="I136" s="156">
        <v>0</v>
      </c>
      <c r="J136" s="155">
        <v>0</v>
      </c>
      <c r="K136" s="156">
        <f t="shared" si="5"/>
        <v>3678.1727885655396</v>
      </c>
      <c r="L136" s="156">
        <f t="shared" si="5"/>
        <v>2596.3572625168517</v>
      </c>
      <c r="M136" s="156">
        <f t="shared" si="4"/>
        <v>432.72621041947525</v>
      </c>
      <c r="N136" s="156">
        <f t="shared" si="4"/>
        <v>0</v>
      </c>
      <c r="O136" s="155">
        <f t="shared" si="4"/>
        <v>0</v>
      </c>
    </row>
    <row r="137" spans="2:15">
      <c r="B137" s="162" t="s">
        <v>624</v>
      </c>
      <c r="C137" s="161">
        <v>902.16111155934891</v>
      </c>
      <c r="D137" s="188">
        <v>0</v>
      </c>
      <c r="E137" s="159">
        <v>0</v>
      </c>
      <c r="F137" s="160">
        <v>0</v>
      </c>
      <c r="G137" s="160">
        <v>5000</v>
      </c>
      <c r="H137" s="160">
        <v>0</v>
      </c>
      <c r="I137" s="160">
        <v>0</v>
      </c>
      <c r="J137" s="159">
        <v>0</v>
      </c>
      <c r="K137" s="160">
        <f t="shared" si="5"/>
        <v>0</v>
      </c>
      <c r="L137" s="160">
        <f t="shared" si="5"/>
        <v>4510.8055577967443</v>
      </c>
      <c r="M137" s="160">
        <f t="shared" si="4"/>
        <v>0</v>
      </c>
      <c r="N137" s="160">
        <f t="shared" si="4"/>
        <v>0</v>
      </c>
      <c r="O137" s="159">
        <f t="shared" si="4"/>
        <v>0</v>
      </c>
    </row>
    <row r="138" spans="2:15">
      <c r="B138" s="158" t="s">
        <v>581</v>
      </c>
      <c r="C138" s="157">
        <v>171.68908672364705</v>
      </c>
      <c r="D138" s="187">
        <v>0</v>
      </c>
      <c r="E138" s="155">
        <v>0</v>
      </c>
      <c r="F138" s="156">
        <v>0</v>
      </c>
      <c r="G138" s="156">
        <v>1000</v>
      </c>
      <c r="H138" s="156">
        <v>2000</v>
      </c>
      <c r="I138" s="156">
        <v>4000</v>
      </c>
      <c r="J138" s="155">
        <v>0</v>
      </c>
      <c r="K138" s="156">
        <f t="shared" si="5"/>
        <v>0</v>
      </c>
      <c r="L138" s="156">
        <f t="shared" si="5"/>
        <v>171.68908672364705</v>
      </c>
      <c r="M138" s="156">
        <f t="shared" si="4"/>
        <v>343.3781734472941</v>
      </c>
      <c r="N138" s="156">
        <f t="shared" si="4"/>
        <v>686.75634689458821</v>
      </c>
      <c r="O138" s="155">
        <f t="shared" si="4"/>
        <v>0</v>
      </c>
    </row>
    <row r="139" spans="2:15">
      <c r="B139" s="162" t="s">
        <v>582</v>
      </c>
      <c r="C139" s="161">
        <v>283.4912814179653</v>
      </c>
      <c r="D139" s="188">
        <v>2000</v>
      </c>
      <c r="E139" s="159">
        <v>3000</v>
      </c>
      <c r="F139" s="160">
        <v>7000</v>
      </c>
      <c r="G139" s="160">
        <v>7000</v>
      </c>
      <c r="H139" s="160">
        <v>0</v>
      </c>
      <c r="I139" s="160">
        <v>0</v>
      </c>
      <c r="J139" s="159">
        <v>9000</v>
      </c>
      <c r="K139" s="160">
        <f t="shared" si="5"/>
        <v>1984.438969925757</v>
      </c>
      <c r="L139" s="160">
        <f t="shared" si="5"/>
        <v>1984.438969925757</v>
      </c>
      <c r="M139" s="160">
        <f t="shared" si="4"/>
        <v>0</v>
      </c>
      <c r="N139" s="160">
        <f t="shared" si="4"/>
        <v>0</v>
      </c>
      <c r="O139" s="159">
        <f t="shared" si="4"/>
        <v>2551.421532761688</v>
      </c>
    </row>
    <row r="140" spans="2:15">
      <c r="B140" s="158" t="s">
        <v>625</v>
      </c>
      <c r="C140" s="157">
        <v>1065.5957687838293</v>
      </c>
      <c r="D140" s="187">
        <v>0</v>
      </c>
      <c r="E140" s="155">
        <v>2000</v>
      </c>
      <c r="F140" s="156">
        <v>0</v>
      </c>
      <c r="G140" s="156">
        <v>0</v>
      </c>
      <c r="H140" s="156">
        <v>0</v>
      </c>
      <c r="I140" s="156">
        <v>0</v>
      </c>
      <c r="J140" s="155">
        <v>12000</v>
      </c>
      <c r="K140" s="156">
        <f t="shared" si="5"/>
        <v>0</v>
      </c>
      <c r="L140" s="156">
        <f t="shared" si="5"/>
        <v>0</v>
      </c>
      <c r="M140" s="156">
        <f t="shared" si="4"/>
        <v>0</v>
      </c>
      <c r="N140" s="156">
        <f t="shared" si="4"/>
        <v>0</v>
      </c>
      <c r="O140" s="155">
        <f t="shared" si="4"/>
        <v>12787.149225405952</v>
      </c>
    </row>
    <row r="141" spans="2:15">
      <c r="B141" s="162" t="s">
        <v>583</v>
      </c>
      <c r="C141" s="161">
        <v>188.45577461303753</v>
      </c>
      <c r="D141" s="188">
        <v>0</v>
      </c>
      <c r="E141" s="159">
        <v>0</v>
      </c>
      <c r="F141" s="160">
        <v>0</v>
      </c>
      <c r="G141" s="160">
        <v>0</v>
      </c>
      <c r="H141" s="160">
        <v>0</v>
      </c>
      <c r="I141" s="160">
        <v>3000</v>
      </c>
      <c r="J141" s="159">
        <v>0</v>
      </c>
      <c r="K141" s="160">
        <f t="shared" si="5"/>
        <v>0</v>
      </c>
      <c r="L141" s="160">
        <f t="shared" si="5"/>
        <v>0</v>
      </c>
      <c r="M141" s="160">
        <f t="shared" si="4"/>
        <v>0</v>
      </c>
      <c r="N141" s="160">
        <f t="shared" si="4"/>
        <v>565.3673238391126</v>
      </c>
      <c r="O141" s="159">
        <f t="shared" si="4"/>
        <v>0</v>
      </c>
    </row>
    <row r="142" spans="2:15">
      <c r="B142" s="158" t="s">
        <v>584</v>
      </c>
      <c r="C142" s="157">
        <v>322.91032629044241</v>
      </c>
      <c r="D142" s="187">
        <v>0</v>
      </c>
      <c r="E142" s="155">
        <v>0</v>
      </c>
      <c r="F142" s="156">
        <v>2000</v>
      </c>
      <c r="G142" s="156">
        <v>0</v>
      </c>
      <c r="H142" s="156">
        <v>0</v>
      </c>
      <c r="I142" s="156">
        <v>0</v>
      </c>
      <c r="J142" s="155">
        <v>0</v>
      </c>
      <c r="K142" s="156">
        <f t="shared" si="5"/>
        <v>645.82065258088483</v>
      </c>
      <c r="L142" s="156">
        <f t="shared" si="5"/>
        <v>0</v>
      </c>
      <c r="M142" s="156">
        <f t="shared" si="4"/>
        <v>0</v>
      </c>
      <c r="N142" s="156">
        <f t="shared" si="4"/>
        <v>0</v>
      </c>
      <c r="O142" s="155">
        <f t="shared" si="4"/>
        <v>0</v>
      </c>
    </row>
    <row r="143" spans="2:15">
      <c r="B143" s="162" t="s">
        <v>585</v>
      </c>
      <c r="C143" s="161">
        <v>487.87609550376618</v>
      </c>
      <c r="D143" s="188">
        <v>2000</v>
      </c>
      <c r="E143" s="159">
        <v>2000</v>
      </c>
      <c r="F143" s="160">
        <v>5000</v>
      </c>
      <c r="G143" s="160">
        <v>5000</v>
      </c>
      <c r="H143" s="160">
        <v>0</v>
      </c>
      <c r="I143" s="160">
        <v>3000</v>
      </c>
      <c r="J143" s="159">
        <v>2000</v>
      </c>
      <c r="K143" s="160">
        <f t="shared" si="5"/>
        <v>2439.380477518831</v>
      </c>
      <c r="L143" s="160">
        <f t="shared" si="5"/>
        <v>2439.380477518831</v>
      </c>
      <c r="M143" s="160">
        <f t="shared" si="4"/>
        <v>0</v>
      </c>
      <c r="N143" s="160">
        <f t="shared" si="4"/>
        <v>1463.6282865112985</v>
      </c>
      <c r="O143" s="159">
        <f t="shared" si="4"/>
        <v>975.75219100753236</v>
      </c>
    </row>
    <row r="144" spans="2:15">
      <c r="B144" s="158" t="s">
        <v>587</v>
      </c>
      <c r="C144" s="157">
        <v>497.49744460851252</v>
      </c>
      <c r="D144" s="187">
        <v>0</v>
      </c>
      <c r="E144" s="155">
        <v>0</v>
      </c>
      <c r="F144" s="156">
        <v>0</v>
      </c>
      <c r="G144" s="156">
        <v>1000</v>
      </c>
      <c r="H144" s="156">
        <v>0</v>
      </c>
      <c r="I144" s="156">
        <v>0</v>
      </c>
      <c r="J144" s="155">
        <v>0</v>
      </c>
      <c r="K144" s="156">
        <f t="shared" si="5"/>
        <v>0</v>
      </c>
      <c r="L144" s="156">
        <f t="shared" si="5"/>
        <v>497.49744460851252</v>
      </c>
      <c r="M144" s="156">
        <f t="shared" si="4"/>
        <v>0</v>
      </c>
      <c r="N144" s="156">
        <f t="shared" si="4"/>
        <v>0</v>
      </c>
      <c r="O144" s="155">
        <f t="shared" si="4"/>
        <v>0</v>
      </c>
    </row>
    <row r="145" spans="2:15">
      <c r="B145" s="162" t="s">
        <v>590</v>
      </c>
      <c r="C145" s="161">
        <v>406.54953171538642</v>
      </c>
      <c r="D145" s="188">
        <v>2000</v>
      </c>
      <c r="E145" s="159">
        <v>3000</v>
      </c>
      <c r="F145" s="160">
        <v>5000</v>
      </c>
      <c r="G145" s="160">
        <v>4000</v>
      </c>
      <c r="H145" s="160">
        <v>1000</v>
      </c>
      <c r="I145" s="160">
        <v>3000</v>
      </c>
      <c r="J145" s="159">
        <v>5000</v>
      </c>
      <c r="K145" s="160">
        <f t="shared" si="5"/>
        <v>2032.7476585769321</v>
      </c>
      <c r="L145" s="160">
        <f t="shared" si="5"/>
        <v>1626.1981268615457</v>
      </c>
      <c r="M145" s="160">
        <f t="shared" si="4"/>
        <v>406.54953171538642</v>
      </c>
      <c r="N145" s="160">
        <f t="shared" si="4"/>
        <v>1219.6485951461591</v>
      </c>
      <c r="O145" s="159">
        <f t="shared" si="4"/>
        <v>2032.7476585769321</v>
      </c>
    </row>
    <row r="146" spans="2:15">
      <c r="B146" s="158" t="s">
        <v>591</v>
      </c>
      <c r="C146" s="157">
        <v>499.47094545028341</v>
      </c>
      <c r="D146" s="187">
        <v>3000</v>
      </c>
      <c r="E146" s="155">
        <v>5000</v>
      </c>
      <c r="F146" s="156">
        <v>8000</v>
      </c>
      <c r="G146" s="156">
        <v>9000</v>
      </c>
      <c r="H146" s="156">
        <v>4000</v>
      </c>
      <c r="I146" s="156">
        <v>4000</v>
      </c>
      <c r="J146" s="155">
        <v>8000</v>
      </c>
      <c r="K146" s="156">
        <f t="shared" si="5"/>
        <v>3995.7675636022673</v>
      </c>
      <c r="L146" s="156">
        <f t="shared" si="5"/>
        <v>4495.2385090525504</v>
      </c>
      <c r="M146" s="156">
        <f t="shared" si="4"/>
        <v>1997.8837818011336</v>
      </c>
      <c r="N146" s="156">
        <f t="shared" si="4"/>
        <v>1997.8837818011336</v>
      </c>
      <c r="O146" s="155">
        <f t="shared" si="4"/>
        <v>3995.7675636022673</v>
      </c>
    </row>
    <row r="147" spans="2:15">
      <c r="B147" s="162" t="s">
        <v>592</v>
      </c>
      <c r="C147" s="161">
        <v>307.2234972393876</v>
      </c>
      <c r="D147" s="188">
        <v>3000</v>
      </c>
      <c r="E147" s="159">
        <v>4000</v>
      </c>
      <c r="F147" s="160">
        <v>9000</v>
      </c>
      <c r="G147" s="160">
        <v>7000</v>
      </c>
      <c r="H147" s="160">
        <v>4000</v>
      </c>
      <c r="I147" s="160">
        <v>5000</v>
      </c>
      <c r="J147" s="159">
        <v>5000</v>
      </c>
      <c r="K147" s="160">
        <f t="shared" si="5"/>
        <v>2765.0114751544884</v>
      </c>
      <c r="L147" s="160">
        <f t="shared" si="5"/>
        <v>2150.5644806757132</v>
      </c>
      <c r="M147" s="160">
        <f t="shared" si="4"/>
        <v>1228.8939889575504</v>
      </c>
      <c r="N147" s="160">
        <f t="shared" si="4"/>
        <v>1536.117486196938</v>
      </c>
      <c r="O147" s="159">
        <f t="shared" si="4"/>
        <v>1536.117486196938</v>
      </c>
    </row>
    <row r="148" spans="2:15">
      <c r="B148" s="158" t="s">
        <v>594</v>
      </c>
      <c r="C148" s="157">
        <v>196.21241631711283</v>
      </c>
      <c r="D148" s="187">
        <v>5000</v>
      </c>
      <c r="E148" s="155">
        <v>7000</v>
      </c>
      <c r="F148" s="156">
        <v>13000</v>
      </c>
      <c r="G148" s="156">
        <v>5000</v>
      </c>
      <c r="H148" s="156">
        <v>19000</v>
      </c>
      <c r="I148" s="156">
        <v>10000</v>
      </c>
      <c r="J148" s="155">
        <v>6000</v>
      </c>
      <c r="K148" s="156">
        <f t="shared" si="5"/>
        <v>2550.7614121224665</v>
      </c>
      <c r="L148" s="156">
        <f t="shared" si="5"/>
        <v>981.06208158556421</v>
      </c>
      <c r="M148" s="156">
        <f t="shared" si="4"/>
        <v>3728.0359100251435</v>
      </c>
      <c r="N148" s="156">
        <f t="shared" si="4"/>
        <v>1962.1241631711284</v>
      </c>
      <c r="O148" s="155">
        <f t="shared" si="4"/>
        <v>1177.274497902677</v>
      </c>
    </row>
    <row r="149" spans="2:15">
      <c r="B149" s="162" t="s">
        <v>596</v>
      </c>
      <c r="C149" s="161">
        <v>239.15085372417136</v>
      </c>
      <c r="D149" s="188">
        <v>4000</v>
      </c>
      <c r="E149" s="159">
        <v>5000</v>
      </c>
      <c r="F149" s="160">
        <v>13000</v>
      </c>
      <c r="G149" s="160">
        <v>4000</v>
      </c>
      <c r="H149" s="160">
        <v>13000</v>
      </c>
      <c r="I149" s="160">
        <v>9000</v>
      </c>
      <c r="J149" s="159">
        <v>0</v>
      </c>
      <c r="K149" s="160">
        <f t="shared" si="5"/>
        <v>3108.9610984142278</v>
      </c>
      <c r="L149" s="160">
        <f t="shared" si="5"/>
        <v>956.60341489668542</v>
      </c>
      <c r="M149" s="160">
        <f t="shared" si="4"/>
        <v>3108.9610984142278</v>
      </c>
      <c r="N149" s="160">
        <f t="shared" si="4"/>
        <v>2152.3576835175422</v>
      </c>
      <c r="O149" s="159">
        <f t="shared" si="4"/>
        <v>0</v>
      </c>
    </row>
    <row r="150" spans="2:15">
      <c r="B150" s="158" t="s">
        <v>597</v>
      </c>
      <c r="C150" s="157">
        <v>385.33908260258266</v>
      </c>
      <c r="D150" s="187">
        <v>0</v>
      </c>
      <c r="E150" s="155">
        <v>0</v>
      </c>
      <c r="F150" s="156">
        <v>1000</v>
      </c>
      <c r="G150" s="156">
        <v>2000</v>
      </c>
      <c r="H150" s="156">
        <v>4000</v>
      </c>
      <c r="I150" s="156">
        <v>1000</v>
      </c>
      <c r="J150" s="155">
        <v>0</v>
      </c>
      <c r="K150" s="156">
        <f t="shared" si="5"/>
        <v>385.33908260258266</v>
      </c>
      <c r="L150" s="156">
        <f t="shared" si="5"/>
        <v>770.67816520516533</v>
      </c>
      <c r="M150" s="156">
        <f t="shared" si="4"/>
        <v>1541.3563304103307</v>
      </c>
      <c r="N150" s="156">
        <f t="shared" si="4"/>
        <v>385.33908260258266</v>
      </c>
      <c r="O150" s="155">
        <f t="shared" si="4"/>
        <v>0</v>
      </c>
    </row>
    <row r="151" spans="2:15">
      <c r="B151" s="162" t="s">
        <v>598</v>
      </c>
      <c r="C151" s="161">
        <v>272.74881005239968</v>
      </c>
      <c r="D151" s="188">
        <v>3000</v>
      </c>
      <c r="E151" s="159">
        <v>4000</v>
      </c>
      <c r="F151" s="160">
        <v>9000</v>
      </c>
      <c r="G151" s="160">
        <v>6000</v>
      </c>
      <c r="H151" s="160">
        <v>6000</v>
      </c>
      <c r="I151" s="160">
        <v>5000</v>
      </c>
      <c r="J151" s="159">
        <v>0</v>
      </c>
      <c r="K151" s="160">
        <f t="shared" si="5"/>
        <v>2454.7392904715971</v>
      </c>
      <c r="L151" s="160">
        <f t="shared" si="5"/>
        <v>1636.4928603143981</v>
      </c>
      <c r="M151" s="160">
        <f t="shared" si="4"/>
        <v>1636.4928603143981</v>
      </c>
      <c r="N151" s="160">
        <f t="shared" si="4"/>
        <v>1363.7440502619984</v>
      </c>
      <c r="O151" s="159">
        <f t="shared" si="4"/>
        <v>0</v>
      </c>
    </row>
    <row r="152" spans="2:15">
      <c r="B152" s="158" t="s">
        <v>599</v>
      </c>
      <c r="C152" s="157">
        <v>287.41604123987236</v>
      </c>
      <c r="D152" s="187">
        <v>0</v>
      </c>
      <c r="E152" s="155">
        <v>0</v>
      </c>
      <c r="F152" s="156">
        <v>1000</v>
      </c>
      <c r="G152" s="156">
        <v>0</v>
      </c>
      <c r="H152" s="156">
        <v>1000</v>
      </c>
      <c r="I152" s="156">
        <v>1000</v>
      </c>
      <c r="J152" s="155">
        <v>0</v>
      </c>
      <c r="K152" s="156">
        <f t="shared" si="5"/>
        <v>287.41604123987236</v>
      </c>
      <c r="L152" s="156">
        <f t="shared" si="5"/>
        <v>0</v>
      </c>
      <c r="M152" s="156">
        <f t="shared" si="4"/>
        <v>287.41604123987236</v>
      </c>
      <c r="N152" s="156">
        <f t="shared" si="4"/>
        <v>287.41604123987236</v>
      </c>
      <c r="O152" s="155">
        <f t="shared" si="4"/>
        <v>0</v>
      </c>
    </row>
    <row r="153" spans="2:15">
      <c r="B153" s="162" t="s">
        <v>600</v>
      </c>
      <c r="C153" s="161">
        <v>187.68868624933151</v>
      </c>
      <c r="D153" s="188">
        <v>0</v>
      </c>
      <c r="E153" s="159">
        <v>0</v>
      </c>
      <c r="F153" s="160">
        <v>1000</v>
      </c>
      <c r="G153" s="160">
        <v>2000</v>
      </c>
      <c r="H153" s="160">
        <v>0</v>
      </c>
      <c r="I153" s="160">
        <v>0</v>
      </c>
      <c r="J153" s="159">
        <v>0</v>
      </c>
      <c r="K153" s="160">
        <f t="shared" si="5"/>
        <v>187.68868624933151</v>
      </c>
      <c r="L153" s="160">
        <f t="shared" si="5"/>
        <v>375.37737249866302</v>
      </c>
      <c r="M153" s="160">
        <f t="shared" si="4"/>
        <v>0</v>
      </c>
      <c r="N153" s="160">
        <f t="shared" si="4"/>
        <v>0</v>
      </c>
      <c r="O153" s="159">
        <f t="shared" si="4"/>
        <v>0</v>
      </c>
    </row>
    <row r="154" spans="2:15" ht="15.75" thickBot="1">
      <c r="B154" s="158" t="s">
        <v>601</v>
      </c>
      <c r="C154" s="157">
        <v>228.6271342710659</v>
      </c>
      <c r="D154" s="187">
        <v>0</v>
      </c>
      <c r="E154" s="155">
        <v>0</v>
      </c>
      <c r="F154" s="156">
        <v>800</v>
      </c>
      <c r="G154" s="156">
        <v>0</v>
      </c>
      <c r="H154" s="156">
        <v>0</v>
      </c>
      <c r="I154" s="156">
        <v>0</v>
      </c>
      <c r="J154" s="155">
        <v>0</v>
      </c>
      <c r="K154" s="156">
        <f t="shared" si="5"/>
        <v>182.90170741685273</v>
      </c>
      <c r="L154" s="156">
        <f t="shared" si="5"/>
        <v>0</v>
      </c>
      <c r="M154" s="156">
        <f t="shared" si="4"/>
        <v>0</v>
      </c>
      <c r="N154" s="156">
        <f t="shared" si="4"/>
        <v>0</v>
      </c>
      <c r="O154" s="155">
        <f t="shared" si="4"/>
        <v>0</v>
      </c>
    </row>
    <row r="155" spans="2:15" s="146" customFormat="1" ht="15.75" thickBot="1">
      <c r="B155" s="150" t="s">
        <v>300</v>
      </c>
      <c r="C155" s="149">
        <f>SUM(C5:C154)</f>
        <v>44980.06238761112</v>
      </c>
      <c r="D155" s="148">
        <f t="shared" ref="D155:O155" si="6">SUM(D5:D154)</f>
        <v>101000</v>
      </c>
      <c r="E155" s="147">
        <f t="shared" si="6"/>
        <v>149000</v>
      </c>
      <c r="F155" s="148">
        <f t="shared" si="6"/>
        <v>451800</v>
      </c>
      <c r="G155" s="148">
        <f t="shared" si="6"/>
        <v>378000</v>
      </c>
      <c r="H155" s="148">
        <f t="shared" si="6"/>
        <v>255000</v>
      </c>
      <c r="I155" s="148">
        <f t="shared" si="6"/>
        <v>253000</v>
      </c>
      <c r="J155" s="147">
        <f t="shared" si="6"/>
        <v>190000</v>
      </c>
      <c r="K155" s="148">
        <f t="shared" si="6"/>
        <v>137566.2249975134</v>
      </c>
      <c r="L155" s="148">
        <f t="shared" si="6"/>
        <v>122109.82325358756</v>
      </c>
      <c r="M155" s="148">
        <f t="shared" si="6"/>
        <v>71841.832763840051</v>
      </c>
      <c r="N155" s="148">
        <f t="shared" si="6"/>
        <v>70735.347383661472</v>
      </c>
      <c r="O155" s="147">
        <f t="shared" si="6"/>
        <v>67892.756687971254</v>
      </c>
    </row>
    <row r="156" spans="2:15">
      <c r="E156" s="54"/>
    </row>
  </sheetData>
  <mergeCells count="3">
    <mergeCell ref="D2:E2"/>
    <mergeCell ref="F2:J2"/>
    <mergeCell ref="K2:O2"/>
  </mergeCells>
  <hyperlinks>
    <hyperlink ref="S1" location="ReadMe!A1" display="go back to ReadMe"/>
  </hyperlinks>
  <pageMargins left="0.70866141732283472" right="0.70866141732283472" top="0.74803149606299213" bottom="0.74803149606299213" header="0.31496062992125984" footer="0.31496062992125984"/>
  <pageSetup paperSize="9" fitToHeight="7"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9"/>
  <sheetViews>
    <sheetView workbookViewId="0">
      <selection activeCell="N132" sqref="N132"/>
    </sheetView>
  </sheetViews>
  <sheetFormatPr baseColWidth="10" defaultColWidth="11.42578125" defaultRowHeight="15"/>
  <cols>
    <col min="1" max="2" width="11.42578125" style="115"/>
    <col min="3" max="3" width="11" style="115" customWidth="1"/>
    <col min="4" max="6" width="11.85546875" style="115" customWidth="1"/>
    <col min="7" max="7" width="12" style="115" bestFit="1" customWidth="1"/>
    <col min="8" max="16384" width="11.42578125" style="115"/>
  </cols>
  <sheetData>
    <row r="1" spans="1:25" ht="15.75" thickBot="1"/>
    <row r="2" spans="1:25" ht="15.75" thickBot="1">
      <c r="A2" s="73" t="s">
        <v>194</v>
      </c>
    </row>
    <row r="3" spans="1:25" ht="15.75" thickBot="1">
      <c r="B3" s="229" t="s">
        <v>14</v>
      </c>
      <c r="C3" s="229"/>
      <c r="D3" s="229"/>
      <c r="E3" s="229"/>
      <c r="F3" s="229" t="s">
        <v>15</v>
      </c>
      <c r="G3" s="229"/>
      <c r="H3" s="229"/>
      <c r="I3" s="229"/>
      <c r="J3" s="229" t="s">
        <v>226</v>
      </c>
      <c r="K3" s="229"/>
      <c r="L3" s="229"/>
      <c r="M3" s="229"/>
      <c r="N3" s="229" t="s">
        <v>16</v>
      </c>
      <c r="O3" s="229"/>
      <c r="P3" s="229"/>
      <c r="Q3" s="229"/>
      <c r="R3" s="229" t="s">
        <v>17</v>
      </c>
      <c r="S3" s="229"/>
      <c r="T3" s="229"/>
      <c r="U3" s="229"/>
      <c r="V3" s="229" t="s">
        <v>18</v>
      </c>
      <c r="W3" s="229"/>
      <c r="X3" s="229"/>
      <c r="Y3" s="230"/>
    </row>
    <row r="4" spans="1:25" ht="15.75" thickBot="1">
      <c r="A4" s="86"/>
      <c r="B4" s="85">
        <v>2014</v>
      </c>
      <c r="C4" s="88">
        <v>2030</v>
      </c>
      <c r="D4" s="88">
        <v>2040</v>
      </c>
      <c r="E4" s="88">
        <v>2050</v>
      </c>
      <c r="F4" s="89">
        <v>2014</v>
      </c>
      <c r="G4" s="88">
        <v>2030</v>
      </c>
      <c r="H4" s="88">
        <v>2040</v>
      </c>
      <c r="I4" s="88">
        <v>2050</v>
      </c>
      <c r="J4" s="89">
        <v>2014</v>
      </c>
      <c r="K4" s="88">
        <v>2030</v>
      </c>
      <c r="L4" s="88">
        <v>2040</v>
      </c>
      <c r="M4" s="88">
        <v>2050</v>
      </c>
      <c r="N4" s="89">
        <v>2014</v>
      </c>
      <c r="O4" s="88">
        <v>2030</v>
      </c>
      <c r="P4" s="88">
        <v>2040</v>
      </c>
      <c r="Q4" s="88">
        <v>2050</v>
      </c>
      <c r="R4" s="89">
        <v>2014</v>
      </c>
      <c r="S4" s="88">
        <v>2030</v>
      </c>
      <c r="T4" s="88">
        <v>2040</v>
      </c>
      <c r="U4" s="88">
        <v>2050</v>
      </c>
      <c r="V4" s="89">
        <v>2014</v>
      </c>
      <c r="W4" s="88">
        <v>2030</v>
      </c>
      <c r="X4" s="88">
        <v>2040</v>
      </c>
      <c r="Y4" s="90">
        <v>2050</v>
      </c>
    </row>
    <row r="5" spans="1:25">
      <c r="A5" s="86" t="s">
        <v>274</v>
      </c>
      <c r="B5" s="54">
        <f>VLOOKUP(Graphs!$B$1,T0!$A:$AJ,30,FALSE)</f>
        <v>120429</v>
      </c>
      <c r="C5" s="54"/>
      <c r="D5" s="54"/>
      <c r="E5" s="54"/>
      <c r="F5" s="54">
        <f>VLOOKUP(Graphs!$B$1,T0!$A:$AJ,31,FALSE)</f>
        <v>82349</v>
      </c>
      <c r="G5" s="54"/>
      <c r="H5" s="54"/>
      <c r="I5" s="54"/>
      <c r="J5" s="54">
        <f>VLOOKUP(Graphs!$B$1,T0!$A:$AJ,23,FALSE)</f>
        <v>461898</v>
      </c>
      <c r="K5" s="54"/>
      <c r="L5" s="54"/>
      <c r="M5" s="54"/>
      <c r="N5" s="54">
        <f>VLOOKUP(Graphs!$B$1,T0!$A:$AJ,22,FALSE)</f>
        <v>126685</v>
      </c>
      <c r="O5" s="54"/>
      <c r="P5" s="54"/>
      <c r="Q5" s="54"/>
      <c r="R5" s="54">
        <f>VLOOKUP(Graphs!$B$1,T0!$A:$AJ,32,FALSE)</f>
        <v>24091</v>
      </c>
      <c r="S5" s="54"/>
      <c r="T5" s="54"/>
      <c r="U5" s="54"/>
      <c r="V5" s="54">
        <f>VLOOKUP(Graphs!$B$1,T0!$A:$AJ,33,FALSE)</f>
        <v>200348</v>
      </c>
      <c r="W5" s="54"/>
      <c r="X5" s="54"/>
      <c r="Y5" s="79"/>
    </row>
    <row r="6" spans="1:25">
      <c r="A6" s="86" t="s">
        <v>269</v>
      </c>
      <c r="B6" s="54"/>
      <c r="C6" s="54">
        <f>VLOOKUP(Graphs!$B$1,'T44'!$B:$O,12,FALSE)</f>
        <v>240590</v>
      </c>
      <c r="D6" s="54"/>
      <c r="E6" s="54"/>
      <c r="F6" s="54"/>
      <c r="G6" s="54">
        <f>VLOOKUP(Graphs!$B$1,'T44'!$B:$O,11,FALSE)</f>
        <v>149690</v>
      </c>
      <c r="H6" s="54"/>
      <c r="I6" s="54"/>
      <c r="J6" s="54"/>
      <c r="K6" s="54">
        <f>VLOOKUP(Graphs!$B$1,'T44'!$B:$O,14,FALSE)</f>
        <v>368490</v>
      </c>
      <c r="L6" s="54"/>
      <c r="M6" s="54"/>
      <c r="N6" s="54"/>
      <c r="O6" s="54">
        <f>VLOOKUP(Graphs!$B$1,'T44'!$B:$O,7,FALSE)</f>
        <v>107340</v>
      </c>
      <c r="P6" s="54"/>
      <c r="Q6" s="54"/>
      <c r="R6" s="54"/>
      <c r="S6" s="54">
        <f>VLOOKUP(Graphs!$B$1,'T44'!$B:$O,13,FALSE)</f>
        <v>51722</v>
      </c>
      <c r="T6" s="54"/>
      <c r="U6" s="54"/>
      <c r="V6" s="54"/>
      <c r="W6" s="54">
        <f>VLOOKUP(Graphs!$B$1,'T44'!$B:$O,5,FALSE)</f>
        <v>235883</v>
      </c>
      <c r="X6" s="54"/>
      <c r="Y6" s="79"/>
    </row>
    <row r="7" spans="1:25">
      <c r="A7" s="86" t="s">
        <v>270</v>
      </c>
      <c r="B7" s="54"/>
      <c r="C7" s="54">
        <f>VLOOKUP(Graphs!$B$1,'T45'!$B:$O,12,FALSE)</f>
        <v>240470</v>
      </c>
      <c r="D7" s="54"/>
      <c r="E7" s="54"/>
      <c r="F7" s="54"/>
      <c r="G7" s="54">
        <f>VLOOKUP(Graphs!$B$1,'T45'!$B:$O,11,FALSE)</f>
        <v>150770</v>
      </c>
      <c r="H7" s="54"/>
      <c r="I7" s="54"/>
      <c r="J7" s="54"/>
      <c r="K7" s="54">
        <f>VLOOKUP(Graphs!$B$1,'T45'!$B:$O,14,FALSE)</f>
        <v>338001</v>
      </c>
      <c r="L7" s="54"/>
      <c r="M7" s="54"/>
      <c r="N7" s="54"/>
      <c r="O7" s="54">
        <f>VLOOKUP(Graphs!$B$1,'T45'!$B:$O,7,FALSE)</f>
        <v>107340</v>
      </c>
      <c r="P7" s="54"/>
      <c r="Q7" s="54"/>
      <c r="R7" s="54"/>
      <c r="S7" s="54">
        <f>VLOOKUP(Graphs!$B$1,'T45'!$B:$O,13,FALSE)</f>
        <v>51722</v>
      </c>
      <c r="T7" s="54"/>
      <c r="U7" s="54"/>
      <c r="V7" s="54"/>
      <c r="W7" s="54">
        <f>VLOOKUP(Graphs!$B$1,'T45'!$B:$O,5,FALSE)</f>
        <v>235883</v>
      </c>
      <c r="X7" s="54"/>
      <c r="Y7" s="79"/>
    </row>
    <row r="8" spans="1:25">
      <c r="A8" s="86" t="s">
        <v>275</v>
      </c>
      <c r="B8" s="54"/>
      <c r="C8" s="54">
        <f>VLOOKUP(Graphs!$B$1,'T46'!$B:$O,12,FALSE)</f>
        <v>349090</v>
      </c>
      <c r="D8" s="54"/>
      <c r="E8" s="54"/>
      <c r="F8" s="54"/>
      <c r="G8" s="54">
        <f>VLOOKUP(Graphs!$B$1,'T46'!$B:$O,11,FALSE)</f>
        <v>222160</v>
      </c>
      <c r="H8" s="54"/>
      <c r="I8" s="54"/>
      <c r="J8" s="54"/>
      <c r="K8" s="54">
        <f>VLOOKUP(Graphs!$B$1,'T46'!$B:$O,14,FALSE)</f>
        <v>375628</v>
      </c>
      <c r="L8" s="54"/>
      <c r="M8" s="54"/>
      <c r="N8" s="54"/>
      <c r="O8" s="54">
        <f>VLOOKUP(Graphs!$B$1,'T46'!$B:$O,7,FALSE)</f>
        <v>80097</v>
      </c>
      <c r="P8" s="54"/>
      <c r="Q8" s="54"/>
      <c r="R8" s="54"/>
      <c r="S8" s="54">
        <f>VLOOKUP(Graphs!$B$1,'T46'!$B:$O,13,FALSE)</f>
        <v>76205</v>
      </c>
      <c r="T8" s="54"/>
      <c r="U8" s="54"/>
      <c r="V8" s="54"/>
      <c r="W8" s="54">
        <f>VLOOKUP(Graphs!$B$1,'T46'!$B:$O,5,FALSE)</f>
        <v>260185</v>
      </c>
      <c r="X8" s="54"/>
      <c r="Y8" s="79"/>
    </row>
    <row r="9" spans="1:25">
      <c r="A9" s="86" t="s">
        <v>280</v>
      </c>
      <c r="B9" s="54"/>
      <c r="C9" s="54">
        <f>VLOOKUP(Graphs!$B$1,'T47'!$B:$O,12,FALSE)</f>
        <v>379221</v>
      </c>
      <c r="D9" s="54"/>
      <c r="E9" s="54"/>
      <c r="F9" s="54"/>
      <c r="G9" s="54">
        <f>VLOOKUP(Graphs!$B$1,'T47'!$B:$O,11,FALSE)</f>
        <v>238392</v>
      </c>
      <c r="H9" s="54"/>
      <c r="I9" s="54"/>
      <c r="J9" s="54"/>
      <c r="K9" s="54">
        <f>VLOOKUP(Graphs!$B$1,'T47'!$B:$O,14,FALSE)</f>
        <v>358261</v>
      </c>
      <c r="L9" s="54"/>
      <c r="M9" s="54"/>
      <c r="N9" s="54"/>
      <c r="O9" s="54">
        <f>VLOOKUP(Graphs!$B$1,'T47'!$B:$O,7,FALSE)</f>
        <v>80097</v>
      </c>
      <c r="P9" s="54"/>
      <c r="Q9" s="54"/>
      <c r="R9" s="54"/>
      <c r="S9" s="54">
        <f>VLOOKUP(Graphs!$B$1,'T47'!$B:$O,13,FALSE)</f>
        <v>76205</v>
      </c>
      <c r="T9" s="54"/>
      <c r="U9" s="54"/>
      <c r="V9" s="54"/>
      <c r="W9" s="54">
        <f>VLOOKUP(Graphs!$B$1,'T47'!$B:$O,5,FALSE)</f>
        <v>265776</v>
      </c>
      <c r="X9" s="54"/>
      <c r="Y9" s="79"/>
    </row>
    <row r="10" spans="1:25">
      <c r="A10" s="86" t="s">
        <v>271</v>
      </c>
      <c r="B10" s="54"/>
      <c r="C10" s="54"/>
      <c r="D10" s="80">
        <f>VLOOKUP(Graphs!$B$1,'T48'!$B:$Z,4,FALSE)</f>
        <v>583338.53899461636</v>
      </c>
      <c r="E10" s="80">
        <f>VLOOKUP(Graphs!$B$1,'T53'!$B:$Z,4,FALSE)</f>
        <v>813469.38889993774</v>
      </c>
      <c r="F10" s="80"/>
      <c r="G10" s="54"/>
      <c r="H10" s="80">
        <f>VLOOKUP(Graphs!$B$1,'T48'!$B:$Z,7,FALSE)</f>
        <v>240807.09928655255</v>
      </c>
      <c r="I10" s="80">
        <f>VLOOKUP(Graphs!$B$1,'T53'!$B:$Z,7,FALSE)</f>
        <v>256314.95306780882</v>
      </c>
      <c r="J10" s="54"/>
      <c r="K10" s="80"/>
      <c r="L10" s="80">
        <f>VLOOKUP(Graphs!$B$1,'T48'!$B:$Z,21,FALSE)</f>
        <v>218800</v>
      </c>
      <c r="M10" s="80">
        <f>VLOOKUP(Graphs!$B$1,'T53'!$B:$Z,22,FALSE)</f>
        <v>267850</v>
      </c>
      <c r="N10" s="54"/>
      <c r="O10" s="80"/>
      <c r="P10" s="80">
        <f>VLOOKUP(Graphs!$B$1,'T48'!$B:$Z,11,FALSE)</f>
        <v>118400</v>
      </c>
      <c r="Q10" s="80">
        <f>VLOOKUP(Graphs!$B$1,'T53'!$B:$Z,11,FALSE)</f>
        <v>157200</v>
      </c>
      <c r="R10" s="54"/>
      <c r="S10" s="80"/>
      <c r="T10" s="80">
        <f>VLOOKUP(Graphs!$B$1,'T48'!$B:$Z,10,FALSE)</f>
        <v>72500</v>
      </c>
      <c r="U10" s="80">
        <f>VLOOKUP(Graphs!$B$1,'T53'!$B:$Z,10,FALSE)</f>
        <v>69750</v>
      </c>
      <c r="V10" s="80"/>
      <c r="W10" s="54"/>
      <c r="X10" s="80">
        <f>VLOOKUP(Graphs!$B$1,'T48'!$B:$Z,25,FALSE)</f>
        <v>316220.89570490655</v>
      </c>
      <c r="Y10" s="81">
        <f>VLOOKUP(Graphs!$B$1,'T53'!$B:$AA,26,FALSE)</f>
        <v>376569.44805968483</v>
      </c>
    </row>
    <row r="11" spans="1:25">
      <c r="A11" s="86" t="s">
        <v>272</v>
      </c>
      <c r="B11" s="54"/>
      <c r="C11" s="54"/>
      <c r="D11" s="80">
        <f>VLOOKUP(Graphs!$B$1,'T49'!$B:$Z,4,FALSE)</f>
        <v>627440.29285714275</v>
      </c>
      <c r="E11" s="80">
        <f>VLOOKUP(Graphs!$B$1,'T54'!$B:$Z,4,FALSE)</f>
        <v>874778.00000000012</v>
      </c>
      <c r="F11" s="80"/>
      <c r="G11" s="54"/>
      <c r="H11" s="80">
        <f>VLOOKUP(Graphs!$B$1,'T49'!$B:$Z,7,FALSE)</f>
        <v>466628.21996632131</v>
      </c>
      <c r="I11" s="80">
        <f>VLOOKUP(Graphs!$B$1,'T54'!$B:$Z,7,FALSE)</f>
        <v>691519.34179040685</v>
      </c>
      <c r="J11" s="54"/>
      <c r="K11" s="80"/>
      <c r="L11" s="80">
        <f>VLOOKUP(Graphs!$B$1,'T49'!$B:$Z,21,FALSE)</f>
        <v>150400</v>
      </c>
      <c r="M11" s="80">
        <f>VLOOKUP(Graphs!$B$1,'T54'!$B:$Z,22,FALSE)</f>
        <v>73250</v>
      </c>
      <c r="N11" s="54"/>
      <c r="O11" s="80"/>
      <c r="P11" s="80">
        <f>VLOOKUP(Graphs!$B$1,'T49'!$B:$Z,11,FALSE)</f>
        <v>40000</v>
      </c>
      <c r="Q11" s="80">
        <f>VLOOKUP(Graphs!$B$1,'T54'!$B:$Z,11,FALSE)</f>
        <v>0</v>
      </c>
      <c r="R11" s="54"/>
      <c r="S11" s="80"/>
      <c r="T11" s="80">
        <f>VLOOKUP(Graphs!$B$1,'T49'!$B:$Z,10,FALSE)</f>
        <v>129500</v>
      </c>
      <c r="U11" s="80">
        <f>VLOOKUP(Graphs!$B$1,'T54'!$B:$Z,10,FALSE)</f>
        <v>184000</v>
      </c>
      <c r="V11" s="80"/>
      <c r="W11" s="54"/>
      <c r="X11" s="80">
        <f>VLOOKUP(Graphs!$B$1,'T49'!$B:$Z,25,FALSE)</f>
        <v>336333.51757041732</v>
      </c>
      <c r="Y11" s="81">
        <f>VLOOKUP(Graphs!$B$1,'T54'!$B:$AA,26,FALSE)</f>
        <v>411117.91307802749</v>
      </c>
    </row>
    <row r="12" spans="1:25">
      <c r="A12" s="86" t="s">
        <v>273</v>
      </c>
      <c r="B12" s="54"/>
      <c r="C12" s="54"/>
      <c r="D12" s="80">
        <f>VLOOKUP(Graphs!$B$1,'T50'!$B:$Z,4,FALSE)</f>
        <v>375966.78356756724</v>
      </c>
      <c r="E12" s="80">
        <f>VLOOKUP(Graphs!$B$1,'T55'!$B:$Z,4,FALSE)</f>
        <v>512288.70999227755</v>
      </c>
      <c r="F12" s="80"/>
      <c r="G12" s="54"/>
      <c r="H12" s="80">
        <f>VLOOKUP(Graphs!$B$1,'T50'!$B:$Z,7,FALSE)</f>
        <v>220135.1940458811</v>
      </c>
      <c r="I12" s="80">
        <f>VLOOKUP(Graphs!$B$1,'T55'!$B:$Z,7,FALSE)</f>
        <v>290282.90000000858</v>
      </c>
      <c r="J12" s="54"/>
      <c r="K12" s="80"/>
      <c r="L12" s="80">
        <f>VLOOKUP(Graphs!$B$1,'T50'!$B:$Z,21,FALSE)</f>
        <v>274600</v>
      </c>
      <c r="M12" s="80">
        <f>VLOOKUP(Graphs!$B$1,'T55'!$B:$Z,22,FALSE)</f>
        <v>298100</v>
      </c>
      <c r="N12" s="54"/>
      <c r="O12" s="80"/>
      <c r="P12" s="80">
        <f>VLOOKUP(Graphs!$B$1,'T50'!$B:$Z,11,FALSE)</f>
        <v>112000</v>
      </c>
      <c r="Q12" s="80">
        <f>VLOOKUP(Graphs!$B$1,'T55'!$B:$Z,11,FALSE)</f>
        <v>116200</v>
      </c>
      <c r="R12" s="54"/>
      <c r="S12" s="80"/>
      <c r="T12" s="80">
        <f>VLOOKUP(Graphs!$B$1,'T50'!$B:$Z,10,FALSE)</f>
        <v>57750</v>
      </c>
      <c r="U12" s="80">
        <f>VLOOKUP(Graphs!$B$1,'T55'!$B:$Z,10,FALSE)</f>
        <v>63250</v>
      </c>
      <c r="V12" s="80"/>
      <c r="W12" s="54"/>
      <c r="X12" s="80">
        <f>VLOOKUP(Graphs!$B$1,'T50'!$B:$Z,25,FALSE)</f>
        <v>241127.56782415358</v>
      </c>
      <c r="Y12" s="81">
        <f>VLOOKUP(Graphs!$B$1,'T55'!$B:$AA,26,FALSE)</f>
        <v>250421.79311270081</v>
      </c>
    </row>
    <row r="13" spans="1:25">
      <c r="A13" s="86" t="s">
        <v>276</v>
      </c>
      <c r="B13" s="54"/>
      <c r="C13" s="54"/>
      <c r="D13" s="80">
        <f>VLOOKUP(Graphs!$B$1,'T51'!$B:$Z,4,FALSE)</f>
        <v>271663.2016105958</v>
      </c>
      <c r="E13" s="80">
        <f>VLOOKUP(Graphs!$B$1,'T56'!$B:$Z,4,FALSE)</f>
        <v>303790.40322119172</v>
      </c>
      <c r="F13" s="80"/>
      <c r="G13" s="54"/>
      <c r="H13" s="80">
        <f>VLOOKUP(Graphs!$B$1,'T51'!$B:$Z,7,FALSE)</f>
        <v>172370.9221385149</v>
      </c>
      <c r="I13" s="80">
        <f>VLOOKUP(Graphs!$B$1,'T56'!$B:$Z,7,FALSE)</f>
        <v>195020.4625683199</v>
      </c>
      <c r="J13" s="54"/>
      <c r="K13" s="80"/>
      <c r="L13" s="80">
        <f>VLOOKUP(Graphs!$B$1,'T51'!$B:$Z,21,FALSE)</f>
        <v>323200</v>
      </c>
      <c r="M13" s="80">
        <f>VLOOKUP(Graphs!$B$1,'T56'!$B:$Z,22,FALSE)</f>
        <v>401000</v>
      </c>
      <c r="N13" s="54"/>
      <c r="O13" s="80"/>
      <c r="P13" s="80">
        <f>VLOOKUP(Graphs!$B$1,'T51'!$B:$Z,11,FALSE)</f>
        <v>139200</v>
      </c>
      <c r="Q13" s="80">
        <f>VLOOKUP(Graphs!$B$1,'T56'!$B:$Z,11,FALSE)</f>
        <v>169000</v>
      </c>
      <c r="R13" s="54"/>
      <c r="S13" s="80"/>
      <c r="T13" s="80">
        <f>VLOOKUP(Graphs!$B$1,'T51'!$B:$Z,10,FALSE)</f>
        <v>52250</v>
      </c>
      <c r="U13" s="80">
        <f>VLOOKUP(Graphs!$B$1,'T56'!$B:$Z,10,FALSE)</f>
        <v>52500</v>
      </c>
      <c r="V13" s="80"/>
      <c r="W13" s="54"/>
      <c r="X13" s="80">
        <f>VLOOKUP(Graphs!$B$1,'T51'!$B:$Z,25,FALSE)</f>
        <v>244506.3147325074</v>
      </c>
      <c r="Y13" s="81">
        <f>VLOOKUP(Graphs!$B$1,'T56'!$B:$AA,26,FALSE)</f>
        <v>257179.28692940832</v>
      </c>
    </row>
    <row r="14" spans="1:25" ht="15.75" thickBot="1">
      <c r="A14" s="87" t="s">
        <v>277</v>
      </c>
      <c r="B14" s="82"/>
      <c r="C14" s="82"/>
      <c r="D14" s="83">
        <f>VLOOKUP(Graphs!$B$1,'T52'!$B:$Z,4,FALSE)</f>
        <v>315194.63725196524</v>
      </c>
      <c r="E14" s="83">
        <f>VLOOKUP(Graphs!$B$1,'T57'!$B:$Z,4,FALSE)</f>
        <v>387752.56021821604</v>
      </c>
      <c r="F14" s="83"/>
      <c r="G14" s="82"/>
      <c r="H14" s="83">
        <f>VLOOKUP(Graphs!$B$1,'T52'!$B:$Z,7,FALSE)</f>
        <v>367830.52232055279</v>
      </c>
      <c r="I14" s="83">
        <f>VLOOKUP(Graphs!$B$1,'T57'!$B:$Z,7,FALSE)</f>
        <v>583899.78022321803</v>
      </c>
      <c r="J14" s="82"/>
      <c r="K14" s="83"/>
      <c r="L14" s="83">
        <f>VLOOKUP(Graphs!$B$1,'T52'!$B:$Z,21,FALSE)</f>
        <v>167000</v>
      </c>
      <c r="M14" s="83">
        <f>VLOOKUP(Graphs!$B$1,'T57'!$B:$Z,22,FALSE)</f>
        <v>126650</v>
      </c>
      <c r="N14" s="82"/>
      <c r="O14" s="83"/>
      <c r="P14" s="83">
        <f>VLOOKUP(Graphs!$B$1,'T52'!$B:$Z,11,FALSE)</f>
        <v>78400</v>
      </c>
      <c r="Q14" s="83">
        <f>VLOOKUP(Graphs!$B$1,'T57'!$B:$Z,11,FALSE)</f>
        <v>48000</v>
      </c>
      <c r="R14" s="82"/>
      <c r="S14" s="83"/>
      <c r="T14" s="83">
        <f>VLOOKUP(Graphs!$B$1,'T52'!$B:$Z,10,FALSE)</f>
        <v>79750</v>
      </c>
      <c r="U14" s="83">
        <f>VLOOKUP(Graphs!$B$1,'T57'!$B:$Z,10,FALSE)</f>
        <v>107750</v>
      </c>
      <c r="V14" s="83"/>
      <c r="W14" s="82"/>
      <c r="X14" s="83">
        <f>VLOOKUP(Graphs!$B$1,'T52'!$B:$Z,25,FALSE)</f>
        <v>244505.87172386123</v>
      </c>
      <c r="Y14" s="84">
        <f>VLOOKUP(Graphs!$B$1,'T57'!$B:$AA,26,FALSE)</f>
        <v>257178.5511044325</v>
      </c>
    </row>
    <row r="15" spans="1:25">
      <c r="D15" s="76"/>
      <c r="H15" s="76"/>
      <c r="K15" s="76"/>
      <c r="L15" s="76"/>
      <c r="O15" s="76"/>
      <c r="P15" s="76"/>
      <c r="Q15" s="76"/>
      <c r="S15" s="76"/>
      <c r="T15" s="76"/>
      <c r="V15" s="76"/>
    </row>
    <row r="16" spans="1:25" ht="15.75" thickBot="1">
      <c r="D16" s="76"/>
      <c r="H16" s="76"/>
      <c r="K16" s="76"/>
      <c r="L16" s="76"/>
      <c r="O16" s="76"/>
      <c r="P16" s="76"/>
      <c r="Q16" s="76"/>
      <c r="S16" s="76"/>
      <c r="T16" s="76"/>
      <c r="V16" s="76"/>
    </row>
    <row r="17" spans="1:22" ht="15.75" thickBot="1">
      <c r="A17" s="77" t="s">
        <v>222</v>
      </c>
      <c r="B17" s="229"/>
      <c r="C17" s="229"/>
      <c r="D17" s="229"/>
      <c r="E17" s="230"/>
      <c r="H17" s="76"/>
      <c r="K17" s="76"/>
      <c r="L17" s="76"/>
      <c r="O17" s="76"/>
      <c r="P17" s="76"/>
      <c r="Q17" s="76"/>
      <c r="S17" s="76"/>
      <c r="T17" s="76"/>
      <c r="V17" s="76"/>
    </row>
    <row r="18" spans="1:22" ht="15.75" thickBot="1">
      <c r="A18" s="78" t="s">
        <v>233</v>
      </c>
      <c r="B18" s="85">
        <v>2014</v>
      </c>
      <c r="C18" s="88">
        <v>2030</v>
      </c>
      <c r="D18" s="88">
        <v>2040</v>
      </c>
      <c r="E18" s="90">
        <v>2050</v>
      </c>
      <c r="H18" s="76"/>
      <c r="K18" s="76"/>
      <c r="L18" s="76"/>
      <c r="O18" s="76"/>
      <c r="P18" s="76"/>
      <c r="Q18" s="76"/>
      <c r="S18" s="76"/>
      <c r="T18" s="76"/>
      <c r="V18" s="76"/>
    </row>
    <row r="19" spans="1:22">
      <c r="A19" s="86">
        <v>2014</v>
      </c>
      <c r="B19" s="92">
        <f>VLOOKUP(Graphs!B1,T0!A:AJ,21,FALSE)</f>
        <v>3188.6000000000004</v>
      </c>
      <c r="C19" s="92"/>
      <c r="D19" s="93"/>
      <c r="E19" s="94"/>
      <c r="H19" s="76"/>
      <c r="K19" s="76"/>
      <c r="L19" s="76"/>
      <c r="O19" s="76"/>
      <c r="P19" s="76"/>
      <c r="Q19" s="76"/>
      <c r="S19" s="76"/>
      <c r="T19" s="76"/>
      <c r="V19" s="76"/>
    </row>
    <row r="20" spans="1:22">
      <c r="A20" s="86" t="s">
        <v>227</v>
      </c>
      <c r="B20" s="92"/>
      <c r="C20" s="92">
        <f>VLOOKUP(Graphs!$B$1,'T38'!$B:$G,3,FALSE)/1000</f>
        <v>3507.5709999999999</v>
      </c>
      <c r="D20" s="92"/>
      <c r="E20" s="94"/>
    </row>
    <row r="21" spans="1:22">
      <c r="A21" s="86" t="s">
        <v>228</v>
      </c>
      <c r="B21" s="92"/>
      <c r="C21" s="92">
        <f>VLOOKUP(Graphs!$B$1,'T38'!$B:$G,4,FALSE)/1000</f>
        <v>3320.1790000000001</v>
      </c>
      <c r="D21" s="92"/>
      <c r="E21" s="94"/>
    </row>
    <row r="22" spans="1:22">
      <c r="A22" s="86" t="s">
        <v>246</v>
      </c>
      <c r="B22" s="92"/>
      <c r="C22" s="92">
        <f>VLOOKUP(Graphs!$B$1,'T38'!$B:$G,5,FALSE)/1000</f>
        <v>3440.1280000000002</v>
      </c>
      <c r="D22" s="92"/>
      <c r="E22" s="94"/>
    </row>
    <row r="23" spans="1:22">
      <c r="A23" s="86" t="s">
        <v>229</v>
      </c>
      <c r="B23" s="92"/>
      <c r="C23" s="92">
        <f>VLOOKUP(Graphs!$B$1,'T38'!$B:$G,6,FALSE)/1000</f>
        <v>3692.83</v>
      </c>
      <c r="D23" s="92"/>
      <c r="E23" s="94"/>
    </row>
    <row r="24" spans="1:22">
      <c r="A24" s="86" t="s">
        <v>4</v>
      </c>
      <c r="B24" s="92"/>
      <c r="C24" s="92"/>
      <c r="D24" s="92">
        <f>VLOOKUP(Graphs!$B$1,'T39'!$B:$G,2,FALSE)/1000</f>
        <v>4317.7134895856525</v>
      </c>
      <c r="E24" s="94">
        <f>VLOOKUP(Graphs!$B$1,'T40'!$B:$G,2,FALSE)/1000</f>
        <v>5195.5519791713059</v>
      </c>
    </row>
    <row r="25" spans="1:22">
      <c r="A25" s="86" t="s">
        <v>5</v>
      </c>
      <c r="B25" s="92"/>
      <c r="C25" s="92"/>
      <c r="D25" s="92">
        <f>VLOOKUP(Graphs!$B$1,'T39'!$B:$G,3,FALSE)/1000</f>
        <v>3984.2582347646567</v>
      </c>
      <c r="E25" s="94">
        <f>VLOOKUP(Graphs!$B$1,'T40'!$B:$G,3,FALSE)/1000</f>
        <v>4277.036469529311</v>
      </c>
    </row>
    <row r="26" spans="1:22">
      <c r="A26" s="86" t="s">
        <v>230</v>
      </c>
      <c r="B26" s="92"/>
      <c r="C26" s="92"/>
      <c r="D26" s="92">
        <f>VLOOKUP(Graphs!$B$1,'T39'!$B:$G,4,FALSE)/1000</f>
        <v>3893.7013492222086</v>
      </c>
      <c r="E26" s="94">
        <f>VLOOKUP(Graphs!$B$1,'T40'!$B:$G,4,FALSE)/1000</f>
        <v>4280.839698444418</v>
      </c>
    </row>
    <row r="27" spans="1:22">
      <c r="A27" s="86" t="s">
        <v>231</v>
      </c>
      <c r="B27" s="92"/>
      <c r="C27" s="92"/>
      <c r="D27" s="92">
        <f>VLOOKUP(Graphs!$B$1,'T39'!$B:$G,5,FALSE)/1000</f>
        <v>4106.0293411746088</v>
      </c>
      <c r="E27" s="94">
        <f>VLOOKUP(Graphs!$B$1,'T40'!$B:$G,5,FALSE)/1000</f>
        <v>4705.4956823492184</v>
      </c>
    </row>
    <row r="28" spans="1:22" ht="15.75" thickBot="1">
      <c r="A28" s="87" t="s">
        <v>232</v>
      </c>
      <c r="B28" s="95"/>
      <c r="C28" s="95"/>
      <c r="D28" s="95">
        <f>VLOOKUP(Graphs!$B$1,'T39'!$B:$G,6,FALSE)/1000</f>
        <v>3253.4012227540047</v>
      </c>
      <c r="E28" s="96">
        <f>VLOOKUP(Graphs!$B$1,'T40'!$B:$G,6,FALSE)/1000</f>
        <v>3186.9804455080089</v>
      </c>
    </row>
    <row r="30" spans="1:22">
      <c r="A30" s="115" t="s">
        <v>234</v>
      </c>
    </row>
    <row r="31" spans="1:22" ht="15.75" thickBot="1">
      <c r="A31" s="115" t="s">
        <v>245</v>
      </c>
    </row>
    <row r="32" spans="1:22" ht="30.75" thickBot="1">
      <c r="A32" s="77"/>
      <c r="B32" s="85" t="s">
        <v>14</v>
      </c>
      <c r="C32" s="88" t="s">
        <v>15</v>
      </c>
      <c r="D32" s="88" t="s">
        <v>226</v>
      </c>
      <c r="E32" s="88" t="s">
        <v>16</v>
      </c>
      <c r="F32" s="97" t="s">
        <v>371</v>
      </c>
      <c r="G32" s="97" t="s">
        <v>18</v>
      </c>
      <c r="H32" s="98"/>
      <c r="K32" s="77" t="s">
        <v>234</v>
      </c>
      <c r="L32" s="85" t="s">
        <v>14</v>
      </c>
      <c r="M32" s="88" t="s">
        <v>15</v>
      </c>
      <c r="N32" s="88" t="s">
        <v>226</v>
      </c>
      <c r="O32" s="88" t="s">
        <v>16</v>
      </c>
      <c r="P32" s="97" t="s">
        <v>371</v>
      </c>
      <c r="Q32" s="97" t="s">
        <v>18</v>
      </c>
      <c r="R32" s="97"/>
      <c r="S32" s="98"/>
      <c r="V32" s="108" t="s">
        <v>281</v>
      </c>
    </row>
    <row r="33" spans="1:22">
      <c r="A33" s="86">
        <v>2014</v>
      </c>
      <c r="B33" s="54">
        <f>VLOOKUP(Graphs!$B$1,T0!$A:$AJ,11,FALSE)</f>
        <v>240.05199999999999</v>
      </c>
      <c r="C33" s="54">
        <f>VLOOKUP(Graphs!$B$1,T0!$A:$AJ,12,FALSE)</f>
        <v>91.011999999999986</v>
      </c>
      <c r="D33" s="54">
        <f>VLOOKUP(Graphs!$B$1,T0!$A:$AJ,3,FALSE)+VLOOKUP(Graphs!$B$1,T0!$A:$AJ,18,FALSE)</f>
        <v>1327.1999999999998</v>
      </c>
      <c r="E33" s="54">
        <f>VLOOKUP(Graphs!$B$1,T0!$A:$AJ,2,FALSE)</f>
        <v>859.1</v>
      </c>
      <c r="F33" s="54">
        <f>VLOOKUP(Graphs!$B$1,T0!$A:$AJ,13,FALSE)+VLOOKUP(Graphs!$B$1,T0!$A:$AJ,14,FALSE)</f>
        <v>117.64099999999999</v>
      </c>
      <c r="G33" s="54">
        <f>VLOOKUP(Graphs!$B$1,T0!$A:$AJ,15,FALSE)</f>
        <v>591.2600000000001</v>
      </c>
      <c r="H33" s="138"/>
      <c r="J33" s="86">
        <v>2014</v>
      </c>
      <c r="K33" s="86">
        <v>2014</v>
      </c>
      <c r="L33" s="99">
        <f t="shared" ref="L33:Q33" si="0">B33/$B$19</f>
        <v>7.528445085617512E-2</v>
      </c>
      <c r="M33" s="99">
        <f t="shared" si="0"/>
        <v>2.854293420309853E-2</v>
      </c>
      <c r="N33" s="99">
        <f t="shared" si="0"/>
        <v>0.41623282945493312</v>
      </c>
      <c r="O33" s="99">
        <f t="shared" si="0"/>
        <v>0.26942858934955777</v>
      </c>
      <c r="P33" s="99">
        <f t="shared" si="0"/>
        <v>3.6894248259424195E-2</v>
      </c>
      <c r="Q33" s="99">
        <f t="shared" si="0"/>
        <v>0.18542934203098541</v>
      </c>
      <c r="R33" s="99"/>
      <c r="S33" s="100"/>
      <c r="U33" s="115" t="s">
        <v>274</v>
      </c>
      <c r="V33" s="115">
        <f>-VLOOKUP(Graphs!B1,T0!A:U,21,FALSE)+VLOOKUP(Graphs!B1,T0!A:U,20,FALSE)+VLOOKUP(Graphs!B1,T0!A:U,19,FALSE)</f>
        <v>147.99999999999864</v>
      </c>
    </row>
    <row r="34" spans="1:22">
      <c r="A34" s="86" t="s">
        <v>256</v>
      </c>
      <c r="B34" s="80">
        <f>VLOOKUP(Graphs!$B$1,'T61'!$B:$P,12,FALSE)/1000</f>
        <v>539.19200000000001</v>
      </c>
      <c r="C34" s="80">
        <f>VLOOKUP(Graphs!$B$1,'T61'!$B:$P,11,FALSE)/1000</f>
        <v>203.01499999999999</v>
      </c>
      <c r="D34" s="80">
        <f>VLOOKUP(Graphs!$B$1,'T61'!$B:$P,14,FALSE)/1000</f>
        <v>1205.95</v>
      </c>
      <c r="E34" s="80">
        <f>VLOOKUP(Graphs!$B$1,'T61'!$B:$P,7,FALSE)/1000</f>
        <v>748.45500000000004</v>
      </c>
      <c r="F34" s="80">
        <f>VLOOKUP(Graphs!$B$1,'T61'!$B:$P,13,FALSE)/1000</f>
        <v>240.13300000000001</v>
      </c>
      <c r="G34" s="80">
        <f>VLOOKUP(Graphs!$B$1,'T61'!$B:$P,5,FALSE)/1000</f>
        <v>563.20000000000005</v>
      </c>
      <c r="H34" s="139"/>
      <c r="J34" s="231">
        <v>2030</v>
      </c>
      <c r="K34" s="86" t="s">
        <v>265</v>
      </c>
      <c r="L34" s="99">
        <f>B34/$C20</f>
        <v>0.15372233377456937</v>
      </c>
      <c r="M34" s="99">
        <f t="shared" ref="M34:Q37" si="1">C34/$C20</f>
        <v>5.7879084985022394E-2</v>
      </c>
      <c r="N34" s="99">
        <f t="shared" si="1"/>
        <v>0.34381342530201103</v>
      </c>
      <c r="O34" s="99">
        <f t="shared" si="1"/>
        <v>0.21338270843270174</v>
      </c>
      <c r="P34" s="99">
        <f t="shared" si="1"/>
        <v>6.8461336919480753E-2</v>
      </c>
      <c r="Q34" s="99">
        <f t="shared" si="1"/>
        <v>0.16056695644934915</v>
      </c>
      <c r="R34" s="99"/>
      <c r="S34" s="100"/>
      <c r="U34" s="86" t="s">
        <v>240</v>
      </c>
      <c r="V34" s="76">
        <f>-(VLOOKUP(Graphs!$B$1,'T80'!B:J,3,FALSE)-VLOOKUP(Graphs!$B$1,'T80'!B:J,6,FALSE))/10^6</f>
        <v>-321.29691500000001</v>
      </c>
    </row>
    <row r="35" spans="1:22">
      <c r="A35" s="86" t="s">
        <v>257</v>
      </c>
      <c r="B35" s="80">
        <f>VLOOKUP(Graphs!$B$1,'T62'!$B:$P,12,FALSE)/1000</f>
        <v>562.34799999999996</v>
      </c>
      <c r="C35" s="80">
        <f>VLOOKUP(Graphs!$B$1,'T62'!$B:$P,11,FALSE)/1000</f>
        <v>216.11</v>
      </c>
      <c r="D35" s="80">
        <f>VLOOKUP(Graphs!$B$1,'T62'!$B:$P,14,FALSE)/1000</f>
        <v>1001.559</v>
      </c>
      <c r="E35" s="80">
        <f>VLOOKUP(Graphs!$B$1,'T62'!$B:$P,7,FALSE)/1000</f>
        <v>748.42899999999997</v>
      </c>
      <c r="F35" s="80">
        <f>VLOOKUP(Graphs!$B$1,'T62'!$B:$P,13,FALSE)/1000</f>
        <v>233.06399999999999</v>
      </c>
      <c r="G35" s="80">
        <f>VLOOKUP(Graphs!$B$1,'T62'!$B:$P,5,FALSE)/1000</f>
        <v>565.23299999999995</v>
      </c>
      <c r="H35" s="139"/>
      <c r="J35" s="231"/>
      <c r="K35" s="86" t="s">
        <v>266</v>
      </c>
      <c r="L35" s="99">
        <f t="shared" ref="L35:L37" si="2">B35/$C21</f>
        <v>0.16937279586431936</v>
      </c>
      <c r="M35" s="99">
        <f t="shared" si="1"/>
        <v>6.508986413081945E-2</v>
      </c>
      <c r="N35" s="99">
        <f t="shared" si="1"/>
        <v>0.30165813349220028</v>
      </c>
      <c r="O35" s="99">
        <f t="shared" si="1"/>
        <v>0.22541826811144819</v>
      </c>
      <c r="P35" s="99">
        <f t="shared" si="1"/>
        <v>7.0196215324535211E-2</v>
      </c>
      <c r="Q35" s="99">
        <f t="shared" si="1"/>
        <v>0.17024172491904802</v>
      </c>
      <c r="R35" s="99"/>
      <c r="S35" s="100"/>
      <c r="U35" s="86" t="s">
        <v>241</v>
      </c>
      <c r="V35" s="76">
        <f>-(VLOOKUP(Graphs!$B$1,'T81'!B:J,3,FALSE)-VLOOKUP(Graphs!$B$1,'T81'!B:J,6,FALSE))/10^6</f>
        <v>-82.158619999999999</v>
      </c>
    </row>
    <row r="36" spans="1:22">
      <c r="A36" s="86" t="s">
        <v>258</v>
      </c>
      <c r="B36" s="80">
        <f>VLOOKUP(Graphs!$B$1,'T63'!$B:$P,12,FALSE)/1000</f>
        <v>831.31500000000005</v>
      </c>
      <c r="C36" s="80">
        <f>VLOOKUP(Graphs!$B$1,'T63'!$B:$P,11,FALSE)/1000</f>
        <v>303.40300000000002</v>
      </c>
      <c r="D36" s="80">
        <f>VLOOKUP(Graphs!$B$1,'T63'!$B:$P,14,FALSE)/1000</f>
        <v>881.46699999999998</v>
      </c>
      <c r="E36" s="80">
        <f>VLOOKUP(Graphs!$B$1,'T63'!$B:$P,7,FALSE)/1000</f>
        <v>541.35299999999995</v>
      </c>
      <c r="F36" s="80">
        <f>VLOOKUP(Graphs!$B$1,'T63'!$B:$P,13,FALSE)/1000</f>
        <v>325.10700000000003</v>
      </c>
      <c r="G36" s="80">
        <f>VLOOKUP(Graphs!$B$1,'T63'!$B:$P,5,FALSE)/1000</f>
        <v>586.58299999999997</v>
      </c>
      <c r="H36" s="139"/>
      <c r="J36" s="231"/>
      <c r="K36" s="86" t="s">
        <v>267</v>
      </c>
      <c r="L36" s="99">
        <f t="shared" si="2"/>
        <v>0.24165234549412115</v>
      </c>
      <c r="M36" s="99">
        <f t="shared" si="1"/>
        <v>8.8195264827355263E-2</v>
      </c>
      <c r="N36" s="99">
        <f t="shared" si="1"/>
        <v>0.25623087280473283</v>
      </c>
      <c r="O36" s="99">
        <f t="shared" si="1"/>
        <v>0.15736420272734036</v>
      </c>
      <c r="P36" s="99">
        <f t="shared" si="1"/>
        <v>9.4504332396934065E-2</v>
      </c>
      <c r="Q36" s="99">
        <f t="shared" si="1"/>
        <v>0.17051196932207172</v>
      </c>
      <c r="R36" s="99"/>
      <c r="S36" s="100"/>
      <c r="U36" s="86" t="s">
        <v>242</v>
      </c>
      <c r="V36" s="76">
        <f>-(VLOOKUP(Graphs!$B$1,'T82'!B:J,3,FALSE)-VLOOKUP(Graphs!$B$1,'T82'!B:J,6,FALSE))/10^6</f>
        <v>-35.781613</v>
      </c>
    </row>
    <row r="37" spans="1:22">
      <c r="A37" s="86" t="s">
        <v>259</v>
      </c>
      <c r="B37" s="80">
        <f>VLOOKUP(Graphs!$B$1,'T64'!$B:$P,12,FALSE)/1000</f>
        <v>916.71199999999999</v>
      </c>
      <c r="C37" s="80">
        <f>VLOOKUP(Graphs!$B$1,'T64'!$B:$P,11,FALSE)/1000</f>
        <v>346.61099999999999</v>
      </c>
      <c r="D37" s="80">
        <f>VLOOKUP(Graphs!$B$1,'T64'!$B:$P,14,FALSE)/1000</f>
        <v>971.68700000000001</v>
      </c>
      <c r="E37" s="80">
        <f>VLOOKUP(Graphs!$B$1,'T64'!$B:$P,7,FALSE)/1000</f>
        <v>547.10699999999997</v>
      </c>
      <c r="F37" s="80">
        <f>VLOOKUP(Graphs!$B$1,'T64'!$B:$P,13,FALSE)/1000</f>
        <v>346.54599999999999</v>
      </c>
      <c r="G37" s="80">
        <f>VLOOKUP(Graphs!$B$1,'T64'!$B:$P,5,FALSE)/1000</f>
        <v>582.45799999999997</v>
      </c>
      <c r="H37" s="139"/>
      <c r="J37" s="231"/>
      <c r="K37" s="86" t="s">
        <v>268</v>
      </c>
      <c r="L37" s="99">
        <f t="shared" si="2"/>
        <v>0.24824105090134124</v>
      </c>
      <c r="M37" s="99">
        <f t="shared" si="1"/>
        <v>9.3860535145132595E-2</v>
      </c>
      <c r="N37" s="99">
        <f t="shared" si="1"/>
        <v>0.26312800751726995</v>
      </c>
      <c r="O37" s="99">
        <f t="shared" si="1"/>
        <v>0.14815385490260857</v>
      </c>
      <c r="P37" s="99">
        <f t="shared" si="1"/>
        <v>9.3842933468369791E-2</v>
      </c>
      <c r="Q37" s="99">
        <f>G37/$C23</f>
        <v>0.15772672990633199</v>
      </c>
      <c r="R37" s="99"/>
      <c r="S37" s="100"/>
      <c r="U37" s="86" t="s">
        <v>243</v>
      </c>
      <c r="V37" s="76">
        <f>-(VLOOKUP(Graphs!$B$1,'T83'!B:J,3,FALSE)-VLOOKUP(Graphs!$B$1,'T83'!B:J,6,FALSE))/10^6</f>
        <v>1.132225</v>
      </c>
    </row>
    <row r="38" spans="1:22" ht="15.75" thickBot="1">
      <c r="A38" s="86" t="s">
        <v>235</v>
      </c>
      <c r="B38" s="92">
        <f>VLOOKUP(Graphs!$B$1,'T65'!$B:$P,2,FALSE)/1000</f>
        <v>1207.1043034545451</v>
      </c>
      <c r="C38" s="92">
        <f>VLOOKUP(Graphs!$B$1,'T65'!$B:$P,5,FALSE)/1000</f>
        <v>317.52548590909095</v>
      </c>
      <c r="D38" s="92">
        <f>VLOOKUP(Graphs!$B$1,'T65'!$B:$P,11,FALSE)/1000</f>
        <v>522.4882600000002</v>
      </c>
      <c r="E38" s="92">
        <f>VLOOKUP(Graphs!$B$1,'T65'!$B:$P,7,FALSE)/1000</f>
        <v>791.71170053535343</v>
      </c>
      <c r="F38" s="92">
        <f>VLOOKUP(Graphs!$B$1,'T65'!$B:$P,6,FALSE)/1000</f>
        <v>303.65336142424252</v>
      </c>
      <c r="G38" s="92">
        <f>VLOOKUP(Graphs!$B$1,'T65'!$B:$P,14,FALSE)/1000</f>
        <v>744.06720637373735</v>
      </c>
      <c r="H38" s="140"/>
      <c r="J38" s="231">
        <v>2040</v>
      </c>
      <c r="K38" s="86" t="s">
        <v>260</v>
      </c>
      <c r="L38" s="99">
        <f>B38/$D24</f>
        <v>0.27957026476307123</v>
      </c>
      <c r="M38" s="99">
        <f t="shared" ref="M38:Q42" si="3">C38/$D24</f>
        <v>7.3540193594355915E-2</v>
      </c>
      <c r="N38" s="99">
        <f t="shared" si="3"/>
        <v>0.12101040545192371</v>
      </c>
      <c r="O38" s="99">
        <f t="shared" si="3"/>
        <v>0.18336364894172949</v>
      </c>
      <c r="P38" s="99">
        <f t="shared" si="3"/>
        <v>7.0327353159642489E-2</v>
      </c>
      <c r="Q38" s="99">
        <f t="shared" si="3"/>
        <v>0.17232899037150828</v>
      </c>
      <c r="R38" s="99"/>
      <c r="S38" s="100"/>
      <c r="U38" s="87" t="s">
        <v>244</v>
      </c>
      <c r="V38" s="76">
        <f>-(VLOOKUP(Graphs!$B$1,'T84'!B:J,3,FALSE)-VLOOKUP(Graphs!$B$1,'T84'!B:J,6,FALSE))/10^6</f>
        <v>-24.089210999999999</v>
      </c>
    </row>
    <row r="39" spans="1:22">
      <c r="A39" s="86" t="s">
        <v>236</v>
      </c>
      <c r="B39" s="92">
        <f>VLOOKUP(Graphs!$B$1,'T66'!$B:$P,4,FALSE)/1000</f>
        <v>1603.6106081126347</v>
      </c>
      <c r="C39" s="92">
        <f>VLOOKUP(Graphs!$B$1,'T66'!$B:$P,5,FALSE)/1000</f>
        <v>606.54737609090887</v>
      </c>
      <c r="D39" s="92">
        <f>VLOOKUP(Graphs!$B$1,'T66'!$B:$P,11,FALSE)/1000</f>
        <v>206.36271228282831</v>
      </c>
      <c r="E39" s="92">
        <f>VLOOKUP(Graphs!$B$1,'T66'!$B:$P,7,FALSE)/1000</f>
        <v>215.35182431313135</v>
      </c>
      <c r="F39" s="92">
        <f>VLOOKUP(Graphs!$B$1,'T66'!$B:$P,6,FALSE)/1000</f>
        <v>649.0702372828282</v>
      </c>
      <c r="G39" s="92">
        <f>VLOOKUP(Graphs!$B$1,'T66'!$B:$P,14,FALSE)/1000</f>
        <v>764.97169080808101</v>
      </c>
      <c r="H39" s="94"/>
      <c r="J39" s="231"/>
      <c r="K39" s="86" t="s">
        <v>261</v>
      </c>
      <c r="L39" s="99">
        <f t="shared" ref="L39:L42" si="4">B39/$D25</f>
        <v>0.40248661447702505</v>
      </c>
      <c r="M39" s="99">
        <f t="shared" si="3"/>
        <v>0.1522359597072494</v>
      </c>
      <c r="N39" s="99">
        <f t="shared" si="3"/>
        <v>5.1794512334117769E-2</v>
      </c>
      <c r="O39" s="99">
        <f t="shared" si="3"/>
        <v>5.4050669315075607E-2</v>
      </c>
      <c r="P39" s="99">
        <f t="shared" si="3"/>
        <v>0.16290867685717858</v>
      </c>
      <c r="Q39" s="99">
        <f t="shared" si="3"/>
        <v>0.19199852161522019</v>
      </c>
      <c r="R39" s="99"/>
      <c r="S39" s="100"/>
    </row>
    <row r="40" spans="1:22">
      <c r="A40" s="86" t="s">
        <v>237</v>
      </c>
      <c r="B40" s="92">
        <f>VLOOKUP(Graphs!$B$1,'T67'!$B:$P,4,FALSE)/1000</f>
        <v>990.46908453566004</v>
      </c>
      <c r="C40" s="92">
        <f>VLOOKUP(Graphs!$B$1,'T67'!$B:$P,5,FALSE)/1000</f>
        <v>286.99926527272731</v>
      </c>
      <c r="D40" s="92">
        <f>VLOOKUP(Graphs!$B$1,'T67'!$B:$P,11,FALSE)/1000</f>
        <v>943.7228302323233</v>
      </c>
      <c r="E40" s="92">
        <f>VLOOKUP(Graphs!$B$1,'T67'!$B:$P,7,FALSE)/1000</f>
        <v>788.49289922222226</v>
      </c>
      <c r="F40" s="92">
        <f>VLOOKUP(Graphs!$B$1,'T67'!$B:$P,6,FALSE)/1000</f>
        <v>329.13497424242422</v>
      </c>
      <c r="G40" s="92">
        <f>VLOOKUP(Graphs!$B$1,'T67'!$B:$P,14,FALSE)/1000</f>
        <v>539.25881239393937</v>
      </c>
      <c r="H40" s="94"/>
      <c r="J40" s="231"/>
      <c r="K40" s="86" t="s">
        <v>262</v>
      </c>
      <c r="L40" s="99">
        <f t="shared" si="4"/>
        <v>0.25437726104327762</v>
      </c>
      <c r="M40" s="99">
        <f t="shared" si="3"/>
        <v>7.3708597432634942E-2</v>
      </c>
      <c r="N40" s="99">
        <f t="shared" si="3"/>
        <v>0.24237165246914427</v>
      </c>
      <c r="O40" s="99">
        <f t="shared" si="3"/>
        <v>0.20250471941812606</v>
      </c>
      <c r="P40" s="99">
        <f t="shared" si="3"/>
        <v>8.4530102522673192E-2</v>
      </c>
      <c r="Q40" s="99">
        <f t="shared" si="3"/>
        <v>0.13849516540390538</v>
      </c>
      <c r="R40" s="99"/>
      <c r="S40" s="100"/>
    </row>
    <row r="41" spans="1:22">
      <c r="A41" s="86" t="s">
        <v>238</v>
      </c>
      <c r="B41" s="92">
        <f>VLOOKUP(Graphs!$B$1,'T68'!$B:$P,4,FALSE)/1000</f>
        <v>701.51518516654005</v>
      </c>
      <c r="C41" s="92">
        <f>VLOOKUP(Graphs!$B$1,'T68'!$B:$P,5,FALSE)/1000</f>
        <v>215.11870736363633</v>
      </c>
      <c r="D41" s="92">
        <f>VLOOKUP(Graphs!$B$1,'T68'!$B:$P,11,FALSE)/1000</f>
        <v>1327.9979097676771</v>
      </c>
      <c r="E41" s="92">
        <f>VLOOKUP(Graphs!$B$1,'T68'!$B:$P,7,FALSE)/1000</f>
        <v>985.20943810100994</v>
      </c>
      <c r="F41" s="92">
        <f>VLOOKUP(Graphs!$B$1,'T68'!$B:$P,6,FALSE)/1000</f>
        <v>324.27451396969701</v>
      </c>
      <c r="G41" s="92">
        <f>VLOOKUP(Graphs!$B$1,'T68'!$B:$P,14,FALSE)/1000</f>
        <v>552.27643360606055</v>
      </c>
      <c r="H41" s="94"/>
      <c r="J41" s="231"/>
      <c r="K41" s="86" t="s">
        <v>263</v>
      </c>
      <c r="L41" s="99">
        <f t="shared" si="4"/>
        <v>0.17085001759043889</v>
      </c>
      <c r="M41" s="99">
        <f t="shared" si="3"/>
        <v>5.2390932818345982E-2</v>
      </c>
      <c r="N41" s="99">
        <f t="shared" si="3"/>
        <v>0.32342630785677184</v>
      </c>
      <c r="O41" s="99">
        <f t="shared" si="3"/>
        <v>0.23994213295591593</v>
      </c>
      <c r="P41" s="99">
        <f t="shared" si="3"/>
        <v>7.8975206221232705E-2</v>
      </c>
      <c r="Q41" s="99">
        <f t="shared" si="3"/>
        <v>0.13450377182352799</v>
      </c>
      <c r="R41" s="99"/>
      <c r="S41" s="100"/>
    </row>
    <row r="42" spans="1:22" ht="15.75" thickBot="1">
      <c r="A42" s="87" t="s">
        <v>239</v>
      </c>
      <c r="B42" s="92">
        <f>VLOOKUP(Graphs!$B$1,'T69'!$B:$P,4,FALSE)/1000</f>
        <v>737.20683771312838</v>
      </c>
      <c r="C42" s="92">
        <f>VLOOKUP(Graphs!$B$1,'T69'!$B:$P,5,FALSE)/1000</f>
        <v>455.06197254545452</v>
      </c>
      <c r="D42" s="92">
        <f>VLOOKUP(Graphs!$B$1,'T69'!$B:$P,11,FALSE)/1000</f>
        <v>426.01155821212114</v>
      </c>
      <c r="E42" s="92">
        <f>VLOOKUP(Graphs!$B$1,'T69'!$B:$P,7,FALSE)/1000</f>
        <v>549.03393652525267</v>
      </c>
      <c r="F42" s="92">
        <f>VLOOKUP(Graphs!$B$1,'T69'!$B:$P,6,FALSE)/1000</f>
        <v>539.9487930707071</v>
      </c>
      <c r="G42" s="92">
        <f>VLOOKUP(Graphs!$B$1,'T69'!$B:$P,14,FALSE)/1000</f>
        <v>549.43465846464642</v>
      </c>
      <c r="H42" s="94"/>
      <c r="J42" s="231"/>
      <c r="K42" s="87" t="s">
        <v>264</v>
      </c>
      <c r="L42" s="99">
        <f t="shared" si="4"/>
        <v>0.226595733891402</v>
      </c>
      <c r="M42" s="99">
        <f t="shared" si="3"/>
        <v>0.13987268750094231</v>
      </c>
      <c r="N42" s="99">
        <f t="shared" si="3"/>
        <v>0.13094344319803947</v>
      </c>
      <c r="O42" s="99">
        <f t="shared" si="3"/>
        <v>0.1687569097488982</v>
      </c>
      <c r="P42" s="99">
        <f t="shared" si="3"/>
        <v>0.16596440343550384</v>
      </c>
      <c r="Q42" s="99">
        <f t="shared" si="3"/>
        <v>0.16888007990589918</v>
      </c>
      <c r="R42" s="99"/>
      <c r="S42" s="100"/>
    </row>
    <row r="43" spans="1:22">
      <c r="A43" s="86" t="s">
        <v>240</v>
      </c>
      <c r="B43" s="92">
        <f>VLOOKUP(Graphs!$B$1,'T70'!$B:$P,4,FALSE)/1000</f>
        <v>2083.9328379999997</v>
      </c>
      <c r="C43" s="92">
        <f>VLOOKUP(Graphs!$B$1,'T70'!$B:$P,5,FALSE)/1000</f>
        <v>349.80448099999984</v>
      </c>
      <c r="D43" s="92">
        <f>VLOOKUP(Graphs!$B$1,'T70'!$B:$P,11,FALSE)/1000</f>
        <v>307.174577</v>
      </c>
      <c r="E43" s="92">
        <f>VLOOKUP(Graphs!$B$1,'T70'!$B:$P,7,FALSE)/1000</f>
        <v>1030.1102250000001</v>
      </c>
      <c r="F43" s="92">
        <f>VLOOKUP(Graphs!$B$1,'T70'!$B:$P,6,FALSE)/1000</f>
        <v>298.48054800000006</v>
      </c>
      <c r="G43" s="92">
        <f>VLOOKUP(Graphs!$B$1,'T70'!$B:$P,14,FALSE)/1000</f>
        <v>852.14638400000013</v>
      </c>
      <c r="H43" s="94"/>
      <c r="J43" s="231">
        <v>2050</v>
      </c>
      <c r="K43" s="86" t="s">
        <v>260</v>
      </c>
      <c r="L43" s="99">
        <f>B43/$E24</f>
        <v>0.40109941087191053</v>
      </c>
      <c r="M43" s="99">
        <f t="shared" ref="M43:Q47" si="5">C43/$E24</f>
        <v>6.7327683834623842E-2</v>
      </c>
      <c r="N43" s="99">
        <f t="shared" si="5"/>
        <v>5.9122606843593654E-2</v>
      </c>
      <c r="O43" s="99">
        <f t="shared" si="5"/>
        <v>0.19826771614058675</v>
      </c>
      <c r="P43" s="99">
        <f t="shared" si="5"/>
        <v>5.7449246816621766E-2</v>
      </c>
      <c r="Q43" s="99">
        <f t="shared" si="5"/>
        <v>0.16401460083860389</v>
      </c>
      <c r="R43" s="99"/>
      <c r="S43" s="100"/>
    </row>
    <row r="44" spans="1:22" ht="19.5" customHeight="1">
      <c r="A44" s="86" t="s">
        <v>241</v>
      </c>
      <c r="B44" s="92">
        <f>VLOOKUP(Graphs!$B$1,'T71'!$B:$P,4,FALSE)/1000</f>
        <v>2238.2587059999992</v>
      </c>
      <c r="C44" s="92">
        <f>VLOOKUP(Graphs!$B$1,'T71'!$B:$P,5,FALSE)/1000</f>
        <v>892.08485999999994</v>
      </c>
      <c r="D44" s="92">
        <f>VLOOKUP(Graphs!$B$1,'T71'!$B:$P,11,FALSE)/1000</f>
        <v>13.096448000000001</v>
      </c>
      <c r="E44" s="92">
        <f>VLOOKUP(Graphs!$B$1,'T71'!$B:$P,7,FALSE)/1000</f>
        <v>0</v>
      </c>
      <c r="F44" s="92">
        <f>VLOOKUP(Graphs!$B$1,'T71'!$B:$P,6,FALSE)/1000</f>
        <v>454.1153589999999</v>
      </c>
      <c r="G44" s="92">
        <f>VLOOKUP(Graphs!$B$1,'T71'!$B:$P,14,FALSE)/1000</f>
        <v>890.1749920000002</v>
      </c>
      <c r="H44" s="94"/>
      <c r="J44" s="231"/>
      <c r="K44" s="86" t="s">
        <v>261</v>
      </c>
      <c r="L44" s="99">
        <f t="shared" ref="L44:L47" si="6">B44/$E25</f>
        <v>0.52331999550294228</v>
      </c>
      <c r="M44" s="99">
        <f t="shared" si="5"/>
        <v>0.20857546255577616</v>
      </c>
      <c r="N44" s="99">
        <f t="shared" si="5"/>
        <v>3.0620379539202918E-3</v>
      </c>
      <c r="O44" s="99">
        <f t="shared" si="5"/>
        <v>0</v>
      </c>
      <c r="P44" s="99">
        <f t="shared" si="5"/>
        <v>0.10617523657682895</v>
      </c>
      <c r="Q44" s="99">
        <f t="shared" si="5"/>
        <v>0.20812892252423656</v>
      </c>
      <c r="R44" s="99"/>
      <c r="S44" s="100"/>
    </row>
    <row r="45" spans="1:22">
      <c r="A45" s="86" t="s">
        <v>242</v>
      </c>
      <c r="B45" s="92">
        <f>VLOOKUP(Graphs!$B$1,'T72'!$B:$P,4,FALSE)/1000</f>
        <v>1386.4916599999999</v>
      </c>
      <c r="C45" s="92">
        <f>VLOOKUP(Graphs!$B$1,'T72'!$B:$P,5,FALSE)/1000</f>
        <v>390.77597900000012</v>
      </c>
      <c r="D45" s="92">
        <f>VLOOKUP(Graphs!$B$1,'T72'!$B:$P,11,FALSE)/1000</f>
        <v>802.38303899999994</v>
      </c>
      <c r="E45" s="92">
        <f>VLOOKUP(Graphs!$B$1,'T72'!$B:$P,7,FALSE)/1000</f>
        <v>801.95133299999998</v>
      </c>
      <c r="F45" s="92">
        <f>VLOOKUP(Graphs!$B$1,'T72'!$B:$P,6,FALSE)/1000</f>
        <v>333.13210000000004</v>
      </c>
      <c r="G45" s="92">
        <f>VLOOKUP(Graphs!$B$1,'T72'!$B:$P,14,FALSE)/1000</f>
        <v>551.79991099999995</v>
      </c>
      <c r="H45" s="94"/>
      <c r="J45" s="231"/>
      <c r="K45" s="86" t="s">
        <v>262</v>
      </c>
      <c r="L45" s="99">
        <f t="shared" si="6"/>
        <v>0.32388310650918012</v>
      </c>
      <c r="M45" s="99">
        <f t="shared" si="5"/>
        <v>9.128488953744314E-2</v>
      </c>
      <c r="N45" s="99">
        <f t="shared" si="5"/>
        <v>0.18743589938478</v>
      </c>
      <c r="O45" s="99">
        <f t="shared" si="5"/>
        <v>0.18733505328205002</v>
      </c>
      <c r="P45" s="99">
        <f t="shared" si="5"/>
        <v>7.7819335332984879E-2</v>
      </c>
      <c r="Q45" s="99">
        <f t="shared" si="5"/>
        <v>0.12889992381646861</v>
      </c>
      <c r="R45" s="99"/>
      <c r="S45" s="100"/>
    </row>
    <row r="46" spans="1:22">
      <c r="A46" s="86" t="s">
        <v>243</v>
      </c>
      <c r="B46" s="92">
        <f>VLOOKUP(Graphs!$B$1,'T73'!$B:$P,4,FALSE)/1000</f>
        <v>814.00239999999985</v>
      </c>
      <c r="C46" s="92">
        <f>VLOOKUP(Graphs!$B$1,'T73'!$B:$P,5,FALSE)/1000</f>
        <v>251.805879</v>
      </c>
      <c r="D46" s="92">
        <f>VLOOKUP(Graphs!$B$1,'T73'!$B:$P,11,FALSE)/1000</f>
        <v>1545.3895489999998</v>
      </c>
      <c r="E46" s="92">
        <f>VLOOKUP(Graphs!$B$1,'T73'!$B:$P,7,FALSE)/1000</f>
        <v>1197.2472680000001</v>
      </c>
      <c r="F46" s="92">
        <f>VLOOKUP(Graphs!$B$1,'T73'!$B:$P,6,FALSE)/1000</f>
        <v>322.6636620000001</v>
      </c>
      <c r="G46" s="92">
        <f>VLOOKUP(Graphs!$B$1,'T73'!$B:$P,14,FALSE)/1000</f>
        <v>570.88026400000012</v>
      </c>
      <c r="H46" s="94"/>
      <c r="J46" s="231"/>
      <c r="K46" s="86" t="s">
        <v>263</v>
      </c>
      <c r="L46" s="99">
        <f t="shared" si="6"/>
        <v>0.17298972413329455</v>
      </c>
      <c r="M46" s="99">
        <f t="shared" si="5"/>
        <v>5.3513146328993323E-2</v>
      </c>
      <c r="N46" s="99">
        <f t="shared" si="5"/>
        <v>0.32842226479920267</v>
      </c>
      <c r="O46" s="99">
        <f t="shared" si="5"/>
        <v>0.25443595081618997</v>
      </c>
      <c r="P46" s="99">
        <f t="shared" si="5"/>
        <v>6.8571662537135786E-2</v>
      </c>
      <c r="Q46" s="99">
        <f t="shared" si="5"/>
        <v>0.12132202482757103</v>
      </c>
      <c r="R46" s="99"/>
      <c r="S46" s="100"/>
    </row>
    <row r="47" spans="1:22" ht="15.75" thickBot="1">
      <c r="A47" s="87" t="s">
        <v>244</v>
      </c>
      <c r="B47" s="95">
        <f>VLOOKUP(Graphs!$B$1,'T74'!$B:$P,4,FALSE)/1000</f>
        <v>900.71421799999996</v>
      </c>
      <c r="C47" s="95">
        <f>VLOOKUP(Graphs!$B$1,'T74'!$B:$P,5,FALSE)/1000</f>
        <v>721.44869000000006</v>
      </c>
      <c r="D47" s="95">
        <f>VLOOKUP(Graphs!$B$1,'T74'!$B:$P,11,FALSE)/1000</f>
        <v>135.40591600000002</v>
      </c>
      <c r="E47" s="95">
        <f>VLOOKUP(Graphs!$B$1,'T74'!$B:$P,7,FALSE)/1000</f>
        <v>313.26140699999996</v>
      </c>
      <c r="F47" s="95">
        <f>VLOOKUP(Graphs!$B$1,'T74'!$B:$P,6,FALSE)/1000</f>
        <v>593.44163000000003</v>
      </c>
      <c r="G47" s="95">
        <f>VLOOKUP(Graphs!$B$1,'T74'!$B:$P,14,FALSE)/1000</f>
        <v>574.7555769999999</v>
      </c>
      <c r="H47" s="94"/>
      <c r="J47" s="231"/>
      <c r="K47" s="87" t="s">
        <v>264</v>
      </c>
      <c r="L47" s="99">
        <f t="shared" si="6"/>
        <v>0.2826230764200453</v>
      </c>
      <c r="M47" s="99">
        <f t="shared" si="5"/>
        <v>0.22637374227283663</v>
      </c>
      <c r="N47" s="99">
        <f t="shared" si="5"/>
        <v>4.2487212681474783E-2</v>
      </c>
      <c r="O47" s="99">
        <f t="shared" si="5"/>
        <v>9.8294110163598972E-2</v>
      </c>
      <c r="P47" s="99">
        <f t="shared" si="5"/>
        <v>0.18620811772988605</v>
      </c>
      <c r="Q47" s="99">
        <f t="shared" si="5"/>
        <v>0.18034487089812787</v>
      </c>
      <c r="R47" s="99"/>
      <c r="S47" s="101"/>
    </row>
    <row r="49" spans="1:9" ht="15.75" thickBot="1">
      <c r="A49" s="115" t="s">
        <v>247</v>
      </c>
    </row>
    <row r="50" spans="1:9">
      <c r="A50" s="102"/>
      <c r="B50" s="103" t="s">
        <v>278</v>
      </c>
      <c r="C50" s="104" t="s">
        <v>279</v>
      </c>
    </row>
    <row r="51" spans="1:9">
      <c r="A51" s="86">
        <v>2014</v>
      </c>
      <c r="B51" s="54">
        <f>VLOOKUP(Graphs!$B$1,'T41'!$B:$D,2,FALSE)</f>
        <v>228758</v>
      </c>
      <c r="C51" s="79">
        <f>VLOOKUP(Graphs!$B$1,'T41'!$B:$D,3,FALSE)</f>
        <v>518894</v>
      </c>
    </row>
    <row r="52" spans="1:9">
      <c r="A52" s="86" t="s">
        <v>240</v>
      </c>
      <c r="B52" s="54">
        <f>VLOOKUP(Graphs!$B$1,'T42'!$B:$L,2,FALSE)</f>
        <v>384923</v>
      </c>
      <c r="C52" s="79">
        <f>VLOOKUP(Graphs!$B$1,'T42'!$B:$L,3,FALSE)</f>
        <v>899823</v>
      </c>
    </row>
    <row r="53" spans="1:9">
      <c r="A53" s="86" t="s">
        <v>241</v>
      </c>
      <c r="B53" s="54">
        <f>VLOOKUP(Graphs!$B$1,'T42'!$B:$L,4,FALSE)</f>
        <v>324452</v>
      </c>
      <c r="C53" s="79">
        <f>VLOOKUP(Graphs!$B$1,'T42'!$B:$L,5,FALSE)</f>
        <v>720101</v>
      </c>
    </row>
    <row r="54" spans="1:9">
      <c r="A54" s="86" t="s">
        <v>242</v>
      </c>
      <c r="B54" s="54">
        <f>VLOOKUP(Graphs!$B$1,'T42'!$B:$L,6,FALSE)</f>
        <v>327598</v>
      </c>
      <c r="C54" s="79">
        <f>VLOOKUP(Graphs!$B$1,'T42'!$B:$L,7,FALSE)</f>
        <v>727766</v>
      </c>
    </row>
    <row r="55" spans="1:9">
      <c r="A55" s="86" t="s">
        <v>243</v>
      </c>
      <c r="B55" s="54">
        <f>VLOOKUP(Graphs!$B$1,'T42'!$B:$L,8,FALSE)</f>
        <v>359416</v>
      </c>
      <c r="C55" s="79">
        <f>VLOOKUP(Graphs!$B$1,'T42'!$B:$L,9,FALSE)</f>
        <v>809879</v>
      </c>
    </row>
    <row r="56" spans="1:9" ht="15.75" thickBot="1">
      <c r="A56" s="131" t="s">
        <v>244</v>
      </c>
      <c r="B56" s="132">
        <f>VLOOKUP(Graphs!$B$1,'T42'!$B:$L,10,FALSE)</f>
        <v>243891</v>
      </c>
      <c r="C56" s="133">
        <f>VLOOKUP(Graphs!$B$1,'T42'!$B:$L,11,FALSE)</f>
        <v>536637</v>
      </c>
      <c r="D56" s="50"/>
      <c r="E56" s="50"/>
      <c r="F56" s="50"/>
      <c r="G56" s="50"/>
      <c r="H56" s="50"/>
      <c r="I56" s="50"/>
    </row>
    <row r="57" spans="1:9">
      <c r="A57" s="50"/>
      <c r="B57" s="50"/>
      <c r="C57" s="50"/>
      <c r="D57" s="50"/>
      <c r="E57" s="50"/>
      <c r="F57" s="50"/>
      <c r="G57" s="50"/>
      <c r="H57" s="50"/>
      <c r="I57" s="50"/>
    </row>
    <row r="58" spans="1:9" ht="21">
      <c r="A58" s="134" t="s">
        <v>248</v>
      </c>
      <c r="B58" s="50"/>
      <c r="C58" s="50"/>
      <c r="D58" s="50"/>
      <c r="E58" s="50"/>
      <c r="F58" s="50"/>
      <c r="G58" s="50"/>
      <c r="H58" s="50"/>
      <c r="I58" s="50"/>
    </row>
    <row r="59" spans="1:9" ht="21.75" thickBot="1">
      <c r="A59" s="106" t="s">
        <v>251</v>
      </c>
      <c r="B59" s="50"/>
      <c r="C59" s="50"/>
      <c r="D59" s="50"/>
      <c r="E59" s="50"/>
      <c r="F59" s="50"/>
      <c r="G59" s="50"/>
      <c r="H59" s="50"/>
      <c r="I59" s="50"/>
    </row>
    <row r="60" spans="1:9">
      <c r="A60" s="102"/>
      <c r="B60" s="227">
        <v>2050</v>
      </c>
      <c r="C60" s="227"/>
      <c r="D60" s="228"/>
      <c r="E60" s="50"/>
      <c r="F60" s="50"/>
      <c r="G60" s="50"/>
      <c r="H60" s="50"/>
      <c r="I60" s="50"/>
    </row>
    <row r="61" spans="1:9">
      <c r="A61" s="135"/>
      <c r="B61" s="68" t="s">
        <v>250</v>
      </c>
      <c r="C61" s="68" t="s">
        <v>249</v>
      </c>
      <c r="D61" s="136" t="s">
        <v>252</v>
      </c>
      <c r="E61" s="50"/>
      <c r="F61" s="50"/>
      <c r="G61" s="50"/>
      <c r="H61" s="50"/>
      <c r="I61" s="50"/>
    </row>
    <row r="62" spans="1:9">
      <c r="A62" s="124" t="s">
        <v>4</v>
      </c>
      <c r="B62" s="68"/>
      <c r="C62" s="68"/>
      <c r="D62" s="136"/>
      <c r="E62" s="50"/>
      <c r="F62" s="50"/>
      <c r="G62" s="50"/>
      <c r="H62" s="50"/>
      <c r="I62" s="50"/>
    </row>
    <row r="63" spans="1:9">
      <c r="A63" s="124" t="s">
        <v>5</v>
      </c>
      <c r="B63" s="68"/>
      <c r="C63" s="68"/>
      <c r="D63" s="136"/>
      <c r="E63" s="50"/>
      <c r="F63" s="50" t="s">
        <v>253</v>
      </c>
      <c r="G63" s="50"/>
      <c r="H63" s="50"/>
      <c r="I63" s="50"/>
    </row>
    <row r="64" spans="1:9">
      <c r="A64" s="124" t="s">
        <v>230</v>
      </c>
      <c r="B64" s="68"/>
      <c r="C64" s="68"/>
      <c r="D64" s="136"/>
      <c r="E64" s="50"/>
      <c r="F64" s="50"/>
      <c r="G64" s="50"/>
      <c r="H64" s="50"/>
      <c r="I64" s="50"/>
    </row>
    <row r="65" spans="1:9">
      <c r="A65" s="124" t="s">
        <v>231</v>
      </c>
      <c r="B65" s="68"/>
      <c r="C65" s="68"/>
      <c r="D65" s="136"/>
      <c r="E65" s="50"/>
      <c r="F65" s="50"/>
      <c r="G65" s="50"/>
      <c r="H65" s="50"/>
      <c r="I65" s="50"/>
    </row>
    <row r="66" spans="1:9" ht="15.75" thickBot="1">
      <c r="A66" s="131" t="s">
        <v>232</v>
      </c>
      <c r="B66" s="68"/>
      <c r="C66" s="68"/>
      <c r="D66" s="136"/>
      <c r="E66" s="50"/>
      <c r="F66" s="50"/>
      <c r="G66" s="50"/>
      <c r="H66" s="50"/>
      <c r="I66" s="50"/>
    </row>
    <row r="67" spans="1:9">
      <c r="A67" s="124" t="s">
        <v>4</v>
      </c>
      <c r="B67" s="137">
        <f>VLOOKUP(Graphs!$B$1,'T85'!$A:$P,5,FALSE)</f>
        <v>456.34366699999998</v>
      </c>
      <c r="C67" s="137">
        <f>VLOOKUP(Graphs!$B$1,'T85'!$A:$P,6,FALSE)</f>
        <v>49.209101000000004</v>
      </c>
      <c r="D67" s="137">
        <f>VLOOKUP(Graphs!$B$1,'T85'!$A:$P,7,FALSE)</f>
        <v>16.171679000000001</v>
      </c>
      <c r="E67" s="50"/>
      <c r="F67" s="50"/>
      <c r="G67" s="50"/>
      <c r="H67" s="50"/>
      <c r="I67" s="50"/>
    </row>
    <row r="68" spans="1:9">
      <c r="A68" s="124" t="s">
        <v>5</v>
      </c>
      <c r="B68" s="137">
        <f>VLOOKUP(Graphs!$B$1,'T86'!$A:$P,5,FALSE)</f>
        <v>716.69718200000011</v>
      </c>
      <c r="C68" s="137">
        <f>VLOOKUP(Graphs!$B$1,'T86'!$A:$P,6,FALSE)</f>
        <v>272.77624999999995</v>
      </c>
      <c r="D68" s="137">
        <f>VLOOKUP(Graphs!$B$1,'T86'!$A:$P,7,FALSE)</f>
        <v>179.47525100000001</v>
      </c>
      <c r="E68" s="50"/>
      <c r="F68" s="50"/>
      <c r="G68" s="50"/>
      <c r="H68" s="50"/>
      <c r="I68" s="50"/>
    </row>
    <row r="69" spans="1:9">
      <c r="A69" s="124" t="s">
        <v>230</v>
      </c>
      <c r="B69" s="137">
        <f>VLOOKUP(Graphs!$B$1,'T87'!$A:$P,5,FALSE)</f>
        <v>198.18436699999995</v>
      </c>
      <c r="C69" s="137">
        <f>VLOOKUP(Graphs!$B$1,'T87'!$A:$P,6,FALSE)</f>
        <v>19.815645</v>
      </c>
      <c r="D69" s="137">
        <f>VLOOKUP(Graphs!$B$1,'T87'!$A:$P,7,FALSE)</f>
        <v>0.77684399999999987</v>
      </c>
      <c r="E69" s="50"/>
      <c r="F69" s="50"/>
      <c r="G69" s="50"/>
      <c r="H69" s="50"/>
      <c r="I69" s="50"/>
    </row>
    <row r="70" spans="1:9">
      <c r="A70" s="124" t="s">
        <v>231</v>
      </c>
      <c r="B70" s="137">
        <f>VLOOKUP(Graphs!$B$1,'T88'!$A:$P,5,FALSE)</f>
        <v>41.615114000000005</v>
      </c>
      <c r="C70" s="137">
        <f>VLOOKUP(Graphs!$B$1,'T88'!$A:$P,6,FALSE)</f>
        <v>2.026643</v>
      </c>
      <c r="D70" s="137">
        <f>VLOOKUP(Graphs!$B$1,'T88'!$A:$P,7,FALSE)</f>
        <v>0</v>
      </c>
      <c r="E70" s="50"/>
      <c r="F70" s="50"/>
      <c r="G70" s="50"/>
      <c r="H70" s="50"/>
      <c r="I70" s="50"/>
    </row>
    <row r="71" spans="1:9" ht="15.75" thickBot="1">
      <c r="A71" s="131" t="s">
        <v>232</v>
      </c>
      <c r="B71" s="137">
        <f>VLOOKUP(Graphs!$B$1,'T89'!$A:$P,5,FALSE)</f>
        <v>97.526294000000036</v>
      </c>
      <c r="C71" s="137">
        <f>VLOOKUP(Graphs!$B$1,'T89'!$A:$P,6,FALSE)</f>
        <v>54.656199000000001</v>
      </c>
      <c r="D71" s="137">
        <f>VLOOKUP(Graphs!$B$1,'T89'!$A:$P,7,FALSE)</f>
        <v>49.589776999999998</v>
      </c>
      <c r="E71" s="50"/>
      <c r="F71" s="50"/>
      <c r="G71" s="50"/>
      <c r="H71" s="50"/>
      <c r="I71" s="50"/>
    </row>
    <row r="72" spans="1:9">
      <c r="A72" s="50"/>
      <c r="B72" s="50"/>
      <c r="C72" s="50"/>
      <c r="D72" s="50"/>
      <c r="E72" s="50"/>
      <c r="F72" s="50"/>
      <c r="G72" s="137"/>
      <c r="H72" s="137"/>
      <c r="I72" s="137"/>
    </row>
    <row r="73" spans="1:9">
      <c r="A73" s="50"/>
      <c r="B73" s="50"/>
      <c r="C73" s="50"/>
      <c r="D73" s="50"/>
      <c r="E73" s="50"/>
      <c r="F73" s="50"/>
      <c r="G73" s="137"/>
      <c r="H73" s="137"/>
      <c r="I73" s="137"/>
    </row>
    <row r="74" spans="1:9" ht="21.75" thickBot="1">
      <c r="A74" s="106" t="s">
        <v>20</v>
      </c>
      <c r="B74" s="50"/>
      <c r="C74" s="50"/>
      <c r="D74" s="50"/>
      <c r="E74" s="50"/>
      <c r="F74" s="50"/>
      <c r="G74" s="137"/>
      <c r="H74" s="137"/>
      <c r="I74" s="137"/>
    </row>
    <row r="75" spans="1:9">
      <c r="A75" s="102"/>
      <c r="B75" s="227">
        <v>2050</v>
      </c>
      <c r="C75" s="227"/>
      <c r="D75" s="228"/>
      <c r="E75" s="50"/>
      <c r="F75" s="50"/>
      <c r="G75" s="137"/>
      <c r="H75" s="137"/>
      <c r="I75" s="137"/>
    </row>
    <row r="76" spans="1:9">
      <c r="A76" s="135"/>
      <c r="B76" s="68" t="s">
        <v>250</v>
      </c>
      <c r="C76" s="68" t="s">
        <v>249</v>
      </c>
      <c r="D76" s="136" t="s">
        <v>252</v>
      </c>
      <c r="E76" s="50"/>
      <c r="F76" s="50"/>
      <c r="G76" s="137"/>
      <c r="H76" s="137"/>
      <c r="I76" s="137"/>
    </row>
    <row r="77" spans="1:9">
      <c r="A77" s="124" t="s">
        <v>4</v>
      </c>
      <c r="B77" s="68"/>
      <c r="C77" s="68"/>
      <c r="D77" s="136"/>
      <c r="E77" s="50"/>
      <c r="F77" s="50"/>
      <c r="G77" s="50"/>
      <c r="H77" s="50"/>
      <c r="I77" s="50"/>
    </row>
    <row r="78" spans="1:9">
      <c r="A78" s="124" t="s">
        <v>5</v>
      </c>
      <c r="B78" s="68"/>
      <c r="C78" s="68"/>
      <c r="D78" s="136"/>
      <c r="E78" s="50"/>
      <c r="F78" s="50"/>
      <c r="G78" s="50"/>
      <c r="H78" s="50"/>
      <c r="I78" s="50"/>
    </row>
    <row r="79" spans="1:9">
      <c r="A79" s="124" t="s">
        <v>230</v>
      </c>
      <c r="B79" s="68"/>
      <c r="C79" s="68"/>
      <c r="D79" s="136"/>
      <c r="E79" s="50"/>
      <c r="F79" s="50"/>
      <c r="G79" s="50"/>
      <c r="H79" s="50"/>
      <c r="I79" s="50"/>
    </row>
    <row r="80" spans="1:9">
      <c r="A80" s="124" t="s">
        <v>231</v>
      </c>
      <c r="B80" s="68"/>
      <c r="C80" s="68"/>
      <c r="D80" s="136"/>
      <c r="E80" s="50"/>
      <c r="F80" s="50"/>
      <c r="G80" s="50"/>
      <c r="H80" s="50"/>
      <c r="I80" s="50"/>
    </row>
    <row r="81" spans="1:9" ht="15.75" thickBot="1">
      <c r="A81" s="131" t="s">
        <v>232</v>
      </c>
      <c r="B81" s="68"/>
      <c r="C81" s="68"/>
      <c r="D81" s="136"/>
      <c r="E81" s="50"/>
      <c r="F81" s="50"/>
      <c r="G81" s="50"/>
      <c r="H81" s="50"/>
      <c r="I81" s="50"/>
    </row>
    <row r="82" spans="1:9">
      <c r="A82" s="124" t="s">
        <v>4</v>
      </c>
      <c r="B82" s="137">
        <f>VLOOKUP(Graphs!$B$1,'T85'!$A:$P,2,FALSE)</f>
        <v>23.418494000000003</v>
      </c>
      <c r="C82" s="137">
        <f>VLOOKUP(Graphs!$B$1,'T85'!$A:$P,3,FALSE)</f>
        <v>6.4420000000000007E-3</v>
      </c>
      <c r="D82" s="137">
        <f>VLOOKUP(Graphs!$B$1,'T85'!$A:$P,4,FALSE)</f>
        <v>0</v>
      </c>
      <c r="E82" s="50"/>
      <c r="F82" s="50"/>
      <c r="G82" s="50"/>
      <c r="H82" s="50"/>
      <c r="I82" s="50"/>
    </row>
    <row r="83" spans="1:9">
      <c r="A83" s="124" t="s">
        <v>5</v>
      </c>
      <c r="B83" s="137">
        <f>VLOOKUP(Graphs!$B$1,'T86'!$A:$P,2,FALSE)</f>
        <v>50.718498999999994</v>
      </c>
      <c r="C83" s="137">
        <f>VLOOKUP(Graphs!$B$1,'T86'!$A:$P,3,FALSE)</f>
        <v>0.47381600000000001</v>
      </c>
      <c r="D83" s="137">
        <f>VLOOKUP(Graphs!$B$1,'T86'!$A:$P,4,FALSE)</f>
        <v>8.6599999999999993E-3</v>
      </c>
      <c r="E83" s="50"/>
      <c r="F83" s="50"/>
      <c r="G83" s="50"/>
      <c r="H83" s="50"/>
      <c r="I83" s="50"/>
    </row>
    <row r="84" spans="1:9">
      <c r="A84" s="124" t="s">
        <v>230</v>
      </c>
      <c r="B84" s="137">
        <f>VLOOKUP(Graphs!$B$1,'T87'!$A:$P,2,FALSE)</f>
        <v>11.536909999999997</v>
      </c>
      <c r="C84" s="137">
        <f>VLOOKUP(Graphs!$B$1,'T87'!$A:$P,3,FALSE)</f>
        <v>4.1874000000000001E-2</v>
      </c>
      <c r="D84" s="137">
        <f>VLOOKUP(Graphs!$B$1,'T87'!$A:$P,4,FALSE)</f>
        <v>3.4200000000000002E-4</v>
      </c>
      <c r="E84" s="50"/>
      <c r="F84" s="50"/>
      <c r="G84" s="50"/>
      <c r="H84" s="50"/>
      <c r="I84" s="50"/>
    </row>
    <row r="85" spans="1:9">
      <c r="A85" s="124" t="s">
        <v>231</v>
      </c>
      <c r="B85" s="137">
        <f>VLOOKUP(Graphs!$B$1,'T88'!$A:$P,2,FALSE)</f>
        <v>6.831351999999999</v>
      </c>
      <c r="C85" s="137">
        <f>VLOOKUP(Graphs!$B$1,'T88'!$A:$P,3,FALSE)</f>
        <v>5.4612000000000001E-2</v>
      </c>
      <c r="D85" s="137">
        <f>VLOOKUP(Graphs!$B$1,'T88'!$A:$P,4,FALSE)</f>
        <v>3.0945999999999998E-2</v>
      </c>
      <c r="E85" s="50"/>
      <c r="F85" s="50"/>
      <c r="G85" s="50"/>
      <c r="H85" s="50"/>
      <c r="I85" s="50"/>
    </row>
    <row r="86" spans="1:9" ht="15.75" thickBot="1">
      <c r="A86" s="131" t="s">
        <v>232</v>
      </c>
      <c r="B86" s="137">
        <f>VLOOKUP(Graphs!$B$1,'T89'!$A:$P,2,FALSE)</f>
        <v>4.5413139999999999</v>
      </c>
      <c r="C86" s="137">
        <f>VLOOKUP(Graphs!$B$1,'T89'!$A:$P,3,FALSE)</f>
        <v>7.1160000000000008E-3</v>
      </c>
      <c r="D86" s="137">
        <f>VLOOKUP(Graphs!$B$1,'T89'!$A:$P,4,FALSE)</f>
        <v>6.5799999999999995E-4</v>
      </c>
      <c r="E86" s="50"/>
      <c r="F86" s="50"/>
      <c r="G86" s="50"/>
      <c r="H86" s="50"/>
      <c r="I86" s="50"/>
    </row>
    <row r="87" spans="1:9">
      <c r="A87" s="50"/>
      <c r="B87" s="50"/>
      <c r="C87" s="50"/>
      <c r="D87" s="50"/>
      <c r="E87" s="50"/>
      <c r="F87" s="50"/>
      <c r="G87" s="50"/>
      <c r="H87" s="50"/>
      <c r="I87" s="50"/>
    </row>
    <row r="88" spans="1:9">
      <c r="A88" s="50"/>
      <c r="B88" s="50"/>
      <c r="C88" s="50"/>
      <c r="D88" s="50"/>
      <c r="E88" s="50"/>
      <c r="F88" s="50"/>
      <c r="G88" s="50"/>
      <c r="H88" s="50"/>
      <c r="I88" s="50"/>
    </row>
    <row r="89" spans="1:9" ht="21.75" thickBot="1">
      <c r="A89" s="106" t="s">
        <v>254</v>
      </c>
      <c r="B89" s="50"/>
      <c r="C89" s="50"/>
      <c r="D89" s="50"/>
      <c r="E89" s="50"/>
      <c r="F89" s="50"/>
      <c r="G89" s="50"/>
      <c r="H89" s="50"/>
      <c r="I89" s="50"/>
    </row>
    <row r="90" spans="1:9">
      <c r="A90" s="102"/>
      <c r="B90" s="227">
        <v>2050</v>
      </c>
      <c r="C90" s="227"/>
      <c r="D90" s="228"/>
      <c r="E90" s="50"/>
      <c r="F90" s="50"/>
      <c r="G90" s="50"/>
      <c r="H90" s="50"/>
      <c r="I90" s="50"/>
    </row>
    <row r="91" spans="1:9">
      <c r="A91" s="135"/>
      <c r="B91" s="68" t="s">
        <v>250</v>
      </c>
      <c r="C91" s="68" t="s">
        <v>249</v>
      </c>
      <c r="D91" s="136" t="s">
        <v>252</v>
      </c>
      <c r="E91" s="50"/>
      <c r="F91" s="50"/>
      <c r="G91" s="50"/>
      <c r="H91" s="50"/>
      <c r="I91" s="50"/>
    </row>
    <row r="92" spans="1:9">
      <c r="A92" s="124" t="s">
        <v>4</v>
      </c>
      <c r="B92" s="68"/>
      <c r="C92" s="68"/>
      <c r="D92" s="136"/>
      <c r="E92" s="50"/>
      <c r="F92" s="50"/>
      <c r="G92" s="50"/>
      <c r="H92" s="50"/>
      <c r="I92" s="50"/>
    </row>
    <row r="93" spans="1:9">
      <c r="A93" s="124" t="s">
        <v>5</v>
      </c>
      <c r="B93" s="68"/>
      <c r="C93" s="68"/>
      <c r="D93" s="136"/>
      <c r="E93" s="50"/>
      <c r="F93" s="50"/>
      <c r="G93" s="50"/>
      <c r="H93" s="50"/>
      <c r="I93" s="50"/>
    </row>
    <row r="94" spans="1:9">
      <c r="A94" s="124" t="s">
        <v>230</v>
      </c>
      <c r="B94" s="68"/>
      <c r="C94" s="68"/>
      <c r="D94" s="136"/>
      <c r="E94" s="50"/>
      <c r="F94" s="50"/>
      <c r="G94" s="50"/>
      <c r="H94" s="50"/>
      <c r="I94" s="50"/>
    </row>
    <row r="95" spans="1:9">
      <c r="A95" s="124" t="s">
        <v>231</v>
      </c>
      <c r="B95" s="68"/>
      <c r="C95" s="68"/>
      <c r="D95" s="136"/>
      <c r="E95" s="50"/>
      <c r="F95" s="50"/>
      <c r="G95" s="50"/>
      <c r="H95" s="50"/>
      <c r="I95" s="50"/>
    </row>
    <row r="96" spans="1:9" ht="15.75" thickBot="1">
      <c r="A96" s="131" t="s">
        <v>232</v>
      </c>
      <c r="B96" s="68"/>
      <c r="C96" s="68"/>
      <c r="D96" s="136"/>
      <c r="E96" s="50"/>
      <c r="F96" s="50"/>
      <c r="G96" s="50"/>
      <c r="H96" s="50"/>
      <c r="I96" s="50"/>
    </row>
    <row r="97" spans="1:9">
      <c r="A97" s="124" t="s">
        <v>4</v>
      </c>
      <c r="B97" s="137">
        <f>VLOOKUP(Graphs!$B$1,'T85'!$A:$P,8,FALSE)</f>
        <v>292.41807199999994</v>
      </c>
      <c r="C97" s="137">
        <f>VLOOKUP(Graphs!$B$1,'T85'!$A:$P,9,FALSE)</f>
        <v>100.57713599999998</v>
      </c>
      <c r="D97" s="137">
        <f>VLOOKUP(Graphs!$B$1,'T85'!$A:$P,10,FALSE)</f>
        <v>81.050325999999998</v>
      </c>
      <c r="E97" s="50"/>
      <c r="F97" s="50"/>
      <c r="G97" s="50"/>
      <c r="H97" s="50"/>
      <c r="I97" s="50"/>
    </row>
    <row r="98" spans="1:9">
      <c r="A98" s="124" t="s">
        <v>5</v>
      </c>
      <c r="B98" s="137">
        <f>VLOOKUP(Graphs!$B$1,'T86'!$A:$P,8,FALSE)</f>
        <v>86.44219600000001</v>
      </c>
      <c r="C98" s="137">
        <f>VLOOKUP(Graphs!$B$1,'T86'!$A:$P,9,FALSE)</f>
        <v>6.3910650000000002</v>
      </c>
      <c r="D98" s="137">
        <f>VLOOKUP(Graphs!$B$1,'T86'!$A:$P,10,FALSE)</f>
        <v>0.37181700000000001</v>
      </c>
      <c r="E98" s="50"/>
      <c r="F98" s="50"/>
      <c r="G98" s="50"/>
      <c r="H98" s="50"/>
      <c r="I98" s="50"/>
    </row>
    <row r="99" spans="1:9">
      <c r="A99" s="124" t="s">
        <v>230</v>
      </c>
      <c r="B99" s="137">
        <f>VLOOKUP(Graphs!$B$1,'T87'!$A:$P,8,FALSE)</f>
        <v>101.33024000000002</v>
      </c>
      <c r="C99" s="137">
        <f>VLOOKUP(Graphs!$B$1,'T87'!$A:$P,9,FALSE)</f>
        <v>47.047463999999998</v>
      </c>
      <c r="D99" s="137">
        <f>VLOOKUP(Graphs!$B$1,'T87'!$A:$P,10,FALSE)</f>
        <v>39.356576000000004</v>
      </c>
      <c r="E99" s="50"/>
      <c r="F99" s="50"/>
      <c r="G99" s="50"/>
      <c r="H99" s="50"/>
      <c r="I99" s="50"/>
    </row>
    <row r="100" spans="1:9">
      <c r="A100" s="124" t="s">
        <v>231</v>
      </c>
      <c r="B100" s="137">
        <f>VLOOKUP(Graphs!$B$1,'T88'!$A:$P,8,FALSE)</f>
        <v>77.683236000000008</v>
      </c>
      <c r="C100" s="137">
        <f>VLOOKUP(Graphs!$B$1,'T88'!$A:$P,9,FALSE)</f>
        <v>42.848090000000006</v>
      </c>
      <c r="D100" s="137">
        <f>VLOOKUP(Graphs!$B$1,'T88'!$A:$P,10,FALSE)</f>
        <v>39.967288999999994</v>
      </c>
      <c r="E100" s="50"/>
      <c r="F100" s="50"/>
      <c r="G100" s="50"/>
      <c r="H100" s="50"/>
      <c r="I100" s="50"/>
    </row>
    <row r="101" spans="1:9" ht="15.75" thickBot="1">
      <c r="A101" s="131" t="s">
        <v>232</v>
      </c>
      <c r="B101" s="137">
        <f>VLOOKUP(Graphs!$B$1,'T89'!$A:$P,8,FALSE)</f>
        <v>67.588858999999999</v>
      </c>
      <c r="C101" s="137">
        <f>VLOOKUP(Graphs!$B$1,'T89'!$A:$P,9,FALSE)</f>
        <v>44.325402999999994</v>
      </c>
      <c r="D101" s="137">
        <f>VLOOKUP(Graphs!$B$1,'T89'!$A:$P,10,FALSE)</f>
        <v>43.090173999999998</v>
      </c>
      <c r="E101" s="50"/>
      <c r="F101" s="50"/>
      <c r="G101" s="50"/>
      <c r="H101" s="50"/>
      <c r="I101" s="50"/>
    </row>
    <row r="102" spans="1:9">
      <c r="A102" s="68"/>
      <c r="B102" s="50"/>
      <c r="C102" s="50"/>
      <c r="D102" s="50"/>
      <c r="E102" s="50"/>
      <c r="F102" s="50"/>
      <c r="G102" s="50"/>
      <c r="H102" s="50"/>
      <c r="I102" s="50"/>
    </row>
    <row r="103" spans="1:9" ht="21.75" thickBot="1">
      <c r="A103" s="106" t="s">
        <v>255</v>
      </c>
      <c r="B103" s="50"/>
      <c r="C103" s="50"/>
      <c r="D103" s="50"/>
      <c r="E103" s="50"/>
      <c r="F103" s="50"/>
      <c r="G103" s="50"/>
      <c r="H103" s="50"/>
      <c r="I103" s="50"/>
    </row>
    <row r="104" spans="1:9">
      <c r="A104" s="102"/>
      <c r="B104" s="227">
        <v>2050</v>
      </c>
      <c r="C104" s="227"/>
      <c r="D104" s="228"/>
      <c r="E104" s="50"/>
      <c r="F104" s="50"/>
      <c r="G104" s="50"/>
      <c r="H104" s="50"/>
      <c r="I104" s="50"/>
    </row>
    <row r="105" spans="1:9">
      <c r="A105" s="135"/>
      <c r="B105" s="68" t="s">
        <v>250</v>
      </c>
      <c r="C105" s="68" t="s">
        <v>249</v>
      </c>
      <c r="D105" s="136" t="s">
        <v>252</v>
      </c>
      <c r="E105" s="50"/>
      <c r="F105" s="50"/>
      <c r="G105" s="50"/>
      <c r="H105" s="50"/>
      <c r="I105" s="50"/>
    </row>
    <row r="106" spans="1:9">
      <c r="A106" s="124" t="s">
        <v>4</v>
      </c>
      <c r="B106" s="68"/>
      <c r="C106" s="68"/>
      <c r="D106" s="136"/>
      <c r="E106" s="50"/>
      <c r="F106" s="50"/>
      <c r="G106" s="50"/>
      <c r="H106" s="50"/>
      <c r="I106" s="50"/>
    </row>
    <row r="107" spans="1:9">
      <c r="A107" s="124" t="s">
        <v>5</v>
      </c>
      <c r="B107" s="68"/>
      <c r="C107" s="68"/>
      <c r="D107" s="136"/>
      <c r="E107" s="50"/>
      <c r="F107" s="50"/>
      <c r="G107" s="50"/>
      <c r="H107" s="50"/>
      <c r="I107" s="50"/>
    </row>
    <row r="108" spans="1:9">
      <c r="A108" s="124" t="s">
        <v>230</v>
      </c>
      <c r="B108" s="68"/>
      <c r="C108" s="68"/>
      <c r="D108" s="136"/>
      <c r="E108" s="50"/>
      <c r="F108" s="50"/>
      <c r="G108" s="50"/>
      <c r="H108" s="50"/>
      <c r="I108" s="50"/>
    </row>
    <row r="109" spans="1:9">
      <c r="A109" s="124" t="s">
        <v>231</v>
      </c>
      <c r="B109" s="68"/>
      <c r="C109" s="68"/>
      <c r="D109" s="136"/>
      <c r="E109" s="50"/>
      <c r="F109" s="50"/>
      <c r="G109" s="50"/>
      <c r="H109" s="50"/>
      <c r="I109" s="50"/>
    </row>
    <row r="110" spans="1:9" ht="15.75" thickBot="1">
      <c r="A110" s="131" t="s">
        <v>232</v>
      </c>
      <c r="B110" s="68"/>
      <c r="C110" s="68"/>
      <c r="D110" s="136"/>
      <c r="E110" s="50"/>
      <c r="F110" s="50"/>
      <c r="G110" s="50"/>
      <c r="H110" s="50"/>
      <c r="I110" s="50"/>
    </row>
    <row r="111" spans="1:9">
      <c r="A111" s="124" t="s">
        <v>4</v>
      </c>
      <c r="B111" s="137">
        <f>VLOOKUP(Graphs!$B$1,'T85'!$A:$P,11,FALSE)</f>
        <v>147.94262553999997</v>
      </c>
      <c r="C111" s="137">
        <f>VLOOKUP(Graphs!$B$1,'T85'!$A:$P,12,FALSE)</f>
        <v>70.118294124000002</v>
      </c>
      <c r="D111" s="137">
        <f>VLOOKUP(Graphs!$B$1,'T85'!$A:$P,13,FALSE)</f>
        <v>62.288232547000007</v>
      </c>
      <c r="E111" s="50"/>
      <c r="F111" s="50"/>
      <c r="G111" s="50"/>
      <c r="H111" s="50"/>
      <c r="I111" s="50"/>
    </row>
    <row r="112" spans="1:9">
      <c r="A112" s="124" t="s">
        <v>5</v>
      </c>
      <c r="B112" s="137">
        <f>VLOOKUP(Graphs!$B$1,'T86'!$A:$P,11,FALSE)</f>
        <v>47.634481002999998</v>
      </c>
      <c r="C112" s="137">
        <f>VLOOKUP(Graphs!$B$1,'T86'!$A:$P,12,FALSE)</f>
        <v>9.7444786919999995</v>
      </c>
      <c r="D112" s="137">
        <f>VLOOKUP(Graphs!$B$1,'T86'!$A:$P,13,FALSE)</f>
        <v>5.5849088020000002</v>
      </c>
      <c r="E112" s="50"/>
      <c r="F112" s="50"/>
      <c r="G112" s="50"/>
      <c r="H112" s="50"/>
      <c r="I112" s="50"/>
    </row>
    <row r="113" spans="1:9">
      <c r="A113" s="124" t="s">
        <v>230</v>
      </c>
      <c r="B113" s="137">
        <f>VLOOKUP(Graphs!$B$1,'T87'!$A:$P,11,FALSE)</f>
        <v>82.221756170999967</v>
      </c>
      <c r="C113" s="137">
        <f>VLOOKUP(Graphs!$B$1,'T87'!$A:$P,12,FALSE)</f>
        <v>59.579670823000001</v>
      </c>
      <c r="D113" s="137">
        <f>VLOOKUP(Graphs!$B$1,'T87'!$A:$P,13,FALSE)</f>
        <v>56.356886624000005</v>
      </c>
      <c r="E113" s="50"/>
      <c r="F113" s="50"/>
      <c r="G113" s="50"/>
      <c r="H113" s="50"/>
      <c r="I113" s="50"/>
    </row>
    <row r="114" spans="1:9">
      <c r="A114" s="124" t="s">
        <v>231</v>
      </c>
      <c r="B114" s="137">
        <f>VLOOKUP(Graphs!$B$1,'T88'!$A:$P,11,FALSE)</f>
        <v>103.21615782899997</v>
      </c>
      <c r="C114" s="137">
        <f>VLOOKUP(Graphs!$B$1,'T88'!$A:$P,12,FALSE)</f>
        <v>92.176540385999999</v>
      </c>
      <c r="D114" s="137">
        <f>VLOOKUP(Graphs!$B$1,'T88'!$A:$P,13,FALSE)</f>
        <v>91.522398308999996</v>
      </c>
      <c r="E114" s="50"/>
      <c r="F114" s="50"/>
      <c r="G114" s="50"/>
      <c r="H114" s="50"/>
      <c r="I114" s="50"/>
    </row>
    <row r="115" spans="1:9" ht="15.75" thickBot="1">
      <c r="A115" s="131" t="s">
        <v>232</v>
      </c>
      <c r="B115" s="137">
        <f>VLOOKUP(Graphs!$B$1,'T89'!$A:$P,11,FALSE)</f>
        <v>42.723321618999989</v>
      </c>
      <c r="C115" s="137">
        <f>VLOOKUP(Graphs!$B$1,'T89'!$A:$P,12,FALSE)</f>
        <v>33.145202526999995</v>
      </c>
      <c r="D115" s="137">
        <f>VLOOKUP(Graphs!$B$1,'T89'!$A:$P,13,FALSE)</f>
        <v>32.628022258000001</v>
      </c>
      <c r="E115" s="50"/>
      <c r="F115" s="50"/>
      <c r="G115" s="50"/>
      <c r="H115" s="50"/>
      <c r="I115" s="50"/>
    </row>
    <row r="116" spans="1:9">
      <c r="A116" s="50"/>
      <c r="B116" s="50"/>
      <c r="C116" s="50"/>
      <c r="D116" s="50"/>
      <c r="E116" s="50"/>
      <c r="F116" s="50"/>
      <c r="G116" s="50"/>
      <c r="H116" s="50"/>
      <c r="I116" s="50"/>
    </row>
    <row r="117" spans="1:9" ht="21.75" thickBot="1">
      <c r="A117" s="106" t="s">
        <v>282</v>
      </c>
      <c r="B117" s="50"/>
      <c r="C117" s="50"/>
      <c r="D117" s="50"/>
      <c r="E117" s="50"/>
      <c r="F117" s="50"/>
      <c r="G117" s="50"/>
      <c r="H117" s="50"/>
      <c r="I117" s="50"/>
    </row>
    <row r="118" spans="1:9">
      <c r="A118" s="102"/>
      <c r="B118" s="227">
        <v>2050</v>
      </c>
      <c r="C118" s="227"/>
      <c r="D118" s="228"/>
      <c r="E118" s="50"/>
      <c r="F118" s="50"/>
      <c r="G118" s="50"/>
      <c r="H118" s="50"/>
      <c r="I118" s="50"/>
    </row>
    <row r="119" spans="1:9">
      <c r="A119" s="135"/>
      <c r="B119" s="68" t="s">
        <v>250</v>
      </c>
      <c r="C119" s="68" t="s">
        <v>249</v>
      </c>
      <c r="D119" s="136" t="s">
        <v>252</v>
      </c>
      <c r="E119" s="50"/>
      <c r="F119" s="50"/>
      <c r="G119" s="50"/>
      <c r="H119" s="50"/>
      <c r="I119" s="50"/>
    </row>
    <row r="120" spans="1:9">
      <c r="A120" s="124" t="s">
        <v>4</v>
      </c>
      <c r="B120" s="68"/>
      <c r="C120" s="68"/>
      <c r="D120" s="136"/>
      <c r="E120" s="50"/>
      <c r="F120" s="50"/>
      <c r="G120" s="50"/>
      <c r="H120" s="50"/>
      <c r="I120" s="50"/>
    </row>
    <row r="121" spans="1:9">
      <c r="A121" s="124" t="s">
        <v>5</v>
      </c>
      <c r="B121" s="68"/>
      <c r="C121" s="68"/>
      <c r="D121" s="136"/>
      <c r="E121" s="50"/>
      <c r="F121" s="50"/>
      <c r="G121" s="50"/>
      <c r="H121" s="50"/>
      <c r="I121" s="50"/>
    </row>
    <row r="122" spans="1:9">
      <c r="A122" s="124" t="s">
        <v>230</v>
      </c>
      <c r="B122" s="68"/>
      <c r="C122" s="68"/>
      <c r="D122" s="136"/>
      <c r="E122" s="50"/>
      <c r="F122" s="50"/>
      <c r="G122" s="50"/>
      <c r="H122" s="50"/>
      <c r="I122" s="50"/>
    </row>
    <row r="123" spans="1:9">
      <c r="A123" s="124" t="s">
        <v>231</v>
      </c>
      <c r="B123" s="68"/>
      <c r="C123" s="68"/>
      <c r="D123" s="136"/>
      <c r="E123" s="50"/>
      <c r="F123" s="50"/>
      <c r="G123" s="50"/>
      <c r="H123" s="50"/>
      <c r="I123" s="50"/>
    </row>
    <row r="124" spans="1:9" ht="15.75" thickBot="1">
      <c r="A124" s="131" t="s">
        <v>232</v>
      </c>
      <c r="B124" s="68"/>
      <c r="C124" s="68"/>
      <c r="D124" s="136"/>
      <c r="E124" s="50"/>
      <c r="F124" s="50"/>
      <c r="G124" s="50"/>
      <c r="H124" s="50"/>
      <c r="I124" s="50"/>
    </row>
    <row r="125" spans="1:9">
      <c r="A125" s="124" t="s">
        <v>4</v>
      </c>
      <c r="B125" s="137">
        <f>VLOOKUP(Graphs!$B$1,'T85'!$A:$P,14,FALSE)</f>
        <v>-210.93919400000007</v>
      </c>
      <c r="C125" s="137">
        <f>VLOOKUP(Graphs!$B$1,'T85'!$A:$P,15,FALSE)</f>
        <v>-321.29690999999997</v>
      </c>
      <c r="D125" s="137">
        <f>VLOOKUP(Graphs!$B$1,'T85'!$A:$P,16,FALSE)</f>
        <v>-339.42368400000004</v>
      </c>
      <c r="E125" s="50"/>
      <c r="F125" s="50"/>
      <c r="G125" s="50"/>
      <c r="H125" s="50"/>
      <c r="I125" s="50"/>
    </row>
    <row r="126" spans="1:9">
      <c r="A126" s="124" t="s">
        <v>5</v>
      </c>
      <c r="B126" s="137">
        <f>VLOOKUP(Graphs!$B$1,'T86'!$A:$P,14,FALSE)</f>
        <v>-66.470941000000039</v>
      </c>
      <c r="C126" s="137">
        <f>VLOOKUP(Graphs!$B$1,'T86'!$A:$P,15,FALSE)</f>
        <v>-82.158624999999986</v>
      </c>
      <c r="D126" s="137">
        <f>VLOOKUP(Graphs!$B$1,'T86'!$A:$P,16,FALSE)</f>
        <v>-89.261770000000084</v>
      </c>
      <c r="E126" s="50"/>
      <c r="F126" s="50"/>
      <c r="G126" s="50"/>
      <c r="H126" s="50"/>
      <c r="I126" s="50"/>
    </row>
    <row r="127" spans="1:9">
      <c r="A127" s="124" t="s">
        <v>230</v>
      </c>
      <c r="B127" s="137">
        <f>VLOOKUP(Graphs!$B$1,'T87'!$A:$P,14,FALSE)</f>
        <v>-30.634218999999959</v>
      </c>
      <c r="C127" s="137">
        <f>VLOOKUP(Graphs!$B$1,'T87'!$A:$P,15,FALSE)</f>
        <v>-35.781607999999977</v>
      </c>
      <c r="D127" s="137">
        <f>VLOOKUP(Graphs!$B$1,'T87'!$A:$P,16,FALSE)</f>
        <v>-36.993958000000049</v>
      </c>
      <c r="E127" s="50"/>
      <c r="F127" s="50"/>
      <c r="G127" s="50"/>
      <c r="H127" s="50"/>
      <c r="I127" s="50"/>
    </row>
    <row r="128" spans="1:9">
      <c r="A128" s="86" t="s">
        <v>231</v>
      </c>
      <c r="B128" s="92">
        <f>VLOOKUP(Graphs!$B$1,'T88'!$A:$P,14,FALSE)</f>
        <v>4.6823990000000322</v>
      </c>
      <c r="C128" s="92">
        <f>VLOOKUP(Graphs!$B$1,'T88'!$A:$P,15,FALSE)</f>
        <v>1.1322190000000489</v>
      </c>
      <c r="D128" s="92">
        <f>VLOOKUP(Graphs!$B$1,'T88'!$A:$P,16,FALSE)</f>
        <v>0.49724699999998734</v>
      </c>
    </row>
    <row r="129" spans="1:4" ht="15.75" thickBot="1">
      <c r="A129" s="87" t="s">
        <v>232</v>
      </c>
      <c r="B129" s="92">
        <f>VLOOKUP(Graphs!$B$1,'T89'!$A:$P,14,FALSE)</f>
        <v>-14.686734999999999</v>
      </c>
      <c r="C129" s="92">
        <f>VLOOKUP(Graphs!$B$1,'T89'!$A:$P,15,FALSE)</f>
        <v>-17.955281000000006</v>
      </c>
      <c r="D129" s="92">
        <f>VLOOKUP(Graphs!$B$1,'T89'!$A:$P,16,FALSE)</f>
        <v>-19.509112999999999</v>
      </c>
    </row>
  </sheetData>
  <mergeCells count="15">
    <mergeCell ref="V3:Y3"/>
    <mergeCell ref="B3:E3"/>
    <mergeCell ref="F3:I3"/>
    <mergeCell ref="J3:M3"/>
    <mergeCell ref="N3:Q3"/>
    <mergeCell ref="R3:U3"/>
    <mergeCell ref="B90:D90"/>
    <mergeCell ref="B104:D104"/>
    <mergeCell ref="B118:D118"/>
    <mergeCell ref="B17:E17"/>
    <mergeCell ref="J34:J37"/>
    <mergeCell ref="J38:J42"/>
    <mergeCell ref="J43:J47"/>
    <mergeCell ref="B60:D60"/>
    <mergeCell ref="B75:D7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workbookViewId="0">
      <selection activeCell="F42" sqref="F42"/>
    </sheetView>
  </sheetViews>
  <sheetFormatPr baseColWidth="10" defaultColWidth="9.140625" defaultRowHeight="15"/>
  <cols>
    <col min="1" max="1" width="2.7109375" customWidth="1"/>
    <col min="2" max="2" width="9.140625" style="1"/>
  </cols>
  <sheetData>
    <row r="1" spans="1:15" ht="19.5" thickBot="1">
      <c r="A1" s="120" t="s">
        <v>302</v>
      </c>
      <c r="F1" s="118" t="s">
        <v>69</v>
      </c>
      <c r="O1" s="142" t="s">
        <v>370</v>
      </c>
    </row>
    <row r="2" spans="1:15" ht="15.75" thickBot="1">
      <c r="B2" s="22" t="s">
        <v>59</v>
      </c>
      <c r="C2" s="205">
        <v>2050</v>
      </c>
      <c r="D2" s="206"/>
      <c r="E2" s="206"/>
      <c r="F2" s="206"/>
      <c r="G2" s="207"/>
    </row>
    <row r="3" spans="1:15" ht="23.25" thickBot="1">
      <c r="B3" s="31" t="s">
        <v>60</v>
      </c>
      <c r="C3" s="21" t="s">
        <v>4</v>
      </c>
      <c r="D3" s="21" t="s">
        <v>5</v>
      </c>
      <c r="E3" s="21" t="s">
        <v>7</v>
      </c>
      <c r="F3" s="21" t="s">
        <v>8</v>
      </c>
      <c r="G3" s="20" t="s">
        <v>9</v>
      </c>
    </row>
    <row r="4" spans="1:15" ht="15.75" thickBot="1">
      <c r="B4" s="24" t="s">
        <v>57</v>
      </c>
      <c r="C4" s="18" t="s">
        <v>6</v>
      </c>
      <c r="D4" s="18" t="s">
        <v>6</v>
      </c>
      <c r="E4" s="18" t="s">
        <v>6</v>
      </c>
      <c r="F4" s="18" t="s">
        <v>6</v>
      </c>
      <c r="G4" s="17" t="s">
        <v>6</v>
      </c>
    </row>
    <row r="5" spans="1:15">
      <c r="B5" s="29" t="s">
        <v>56</v>
      </c>
      <c r="C5" s="32">
        <v>15030.000000000031</v>
      </c>
      <c r="D5" s="32">
        <v>15030.000000000031</v>
      </c>
      <c r="E5" s="32">
        <v>15030.000000000031</v>
      </c>
      <c r="F5" s="32">
        <v>15030.000000000031</v>
      </c>
      <c r="G5" s="13">
        <v>15030.000000000031</v>
      </c>
    </row>
    <row r="6" spans="1:15">
      <c r="B6" s="29" t="s">
        <v>54</v>
      </c>
      <c r="C6" s="33">
        <v>93481.095693001873</v>
      </c>
      <c r="D6" s="33">
        <v>84824.775848244608</v>
      </c>
      <c r="E6" s="33">
        <v>84023.01984008454</v>
      </c>
      <c r="F6" s="33">
        <v>88317.243066484283</v>
      </c>
      <c r="G6" s="15">
        <v>60169.823908521859</v>
      </c>
    </row>
    <row r="7" spans="1:15">
      <c r="B7" s="29" t="s">
        <v>53</v>
      </c>
      <c r="C7" s="32">
        <v>15545.31568555487</v>
      </c>
      <c r="D7" s="32">
        <v>12695.241940285679</v>
      </c>
      <c r="E7" s="32">
        <v>12996.218229233949</v>
      </c>
      <c r="F7" s="32">
        <v>14379.394780656485</v>
      </c>
      <c r="G7" s="13">
        <v>9979.2153461600774</v>
      </c>
    </row>
    <row r="8" spans="1:15">
      <c r="B8" s="29" t="s">
        <v>52</v>
      </c>
      <c r="C8" s="33">
        <v>148476.25982295259</v>
      </c>
      <c r="D8" s="33">
        <v>121254.66468285702</v>
      </c>
      <c r="E8" s="33">
        <v>121165.34970653901</v>
      </c>
      <c r="F8" s="33">
        <v>134060.87574364443</v>
      </c>
      <c r="G8" s="15">
        <v>87794.107330146944</v>
      </c>
    </row>
    <row r="9" spans="1:15">
      <c r="B9" s="29" t="s">
        <v>51</v>
      </c>
      <c r="C9" s="32">
        <v>38990.08450933743</v>
      </c>
      <c r="D9" s="32">
        <v>31841.653532850505</v>
      </c>
      <c r="E9" s="32">
        <v>33659.724612337748</v>
      </c>
      <c r="F9" s="32">
        <v>37242.100730522419</v>
      </c>
      <c r="G9" s="13">
        <v>26192.70473757312</v>
      </c>
    </row>
    <row r="10" spans="1:15">
      <c r="B10" s="29" t="s">
        <v>50</v>
      </c>
      <c r="C10" s="33">
        <v>81730.77837787231</v>
      </c>
      <c r="D10" s="33">
        <v>77330.333868643938</v>
      </c>
      <c r="E10" s="33">
        <v>77318.416493039505</v>
      </c>
      <c r="F10" s="33">
        <v>74853.931589058644</v>
      </c>
      <c r="G10" s="15">
        <v>60274.21114462128</v>
      </c>
    </row>
    <row r="11" spans="1:15">
      <c r="B11" s="29" t="s">
        <v>49</v>
      </c>
      <c r="C11" s="32">
        <v>87873.40094680812</v>
      </c>
      <c r="D11" s="32">
        <v>71762.716673041199</v>
      </c>
      <c r="E11" s="32">
        <v>70698.219900076452</v>
      </c>
      <c r="F11" s="32">
        <v>78222.571851409797</v>
      </c>
      <c r="G11" s="13">
        <v>52818.013779251894</v>
      </c>
      <c r="L11" s="34"/>
    </row>
    <row r="12" spans="1:15">
      <c r="B12" s="29" t="s">
        <v>48</v>
      </c>
      <c r="C12" s="33">
        <v>815155.18523913191</v>
      </c>
      <c r="D12" s="33">
        <v>665704.86600702489</v>
      </c>
      <c r="E12" s="33">
        <v>660936.83454541909</v>
      </c>
      <c r="F12" s="33">
        <v>731279.78473212919</v>
      </c>
      <c r="G12" s="15">
        <v>466152.13000760938</v>
      </c>
    </row>
    <row r="13" spans="1:15">
      <c r="B13" s="29" t="s">
        <v>47</v>
      </c>
      <c r="C13" s="32">
        <v>52246.302365235271</v>
      </c>
      <c r="D13" s="32">
        <v>42667.480186865447</v>
      </c>
      <c r="E13" s="32">
        <v>39080.350292189396</v>
      </c>
      <c r="F13" s="32">
        <v>43239.639032350344</v>
      </c>
      <c r="G13" s="13">
        <v>28656.136754608578</v>
      </c>
    </row>
    <row r="14" spans="1:15">
      <c r="B14" s="29" t="s">
        <v>46</v>
      </c>
      <c r="C14" s="33">
        <v>15291.899598435621</v>
      </c>
      <c r="D14" s="33">
        <v>12488.287086321121</v>
      </c>
      <c r="E14" s="33">
        <v>12367.203308348569</v>
      </c>
      <c r="F14" s="33">
        <v>13683.434331947681</v>
      </c>
      <c r="G14" s="15">
        <v>9113.0079386876405</v>
      </c>
    </row>
    <row r="15" spans="1:15">
      <c r="B15" s="29" t="s">
        <v>45</v>
      </c>
      <c r="C15" s="32">
        <v>609825.58368495316</v>
      </c>
      <c r="D15" s="32">
        <v>498020.33505504287</v>
      </c>
      <c r="E15" s="32">
        <v>529401.19269395631</v>
      </c>
      <c r="F15" s="32">
        <v>585744.91539185576</v>
      </c>
      <c r="G15" s="13">
        <v>363178.09790625435</v>
      </c>
    </row>
    <row r="16" spans="1:15">
      <c r="B16" s="29" t="s">
        <v>44</v>
      </c>
      <c r="C16" s="33">
        <v>101119.28109825836</v>
      </c>
      <c r="D16" s="33">
        <v>82580.100934394824</v>
      </c>
      <c r="E16" s="33">
        <v>83527.654032460807</v>
      </c>
      <c r="F16" s="33">
        <v>92417.431844373772</v>
      </c>
      <c r="G16" s="15">
        <v>66058.860597791223</v>
      </c>
    </row>
    <row r="17" spans="2:7">
      <c r="B17" s="29" t="s">
        <v>42</v>
      </c>
      <c r="C17" s="32">
        <v>795246.87783238816</v>
      </c>
      <c r="D17" s="32">
        <v>649446.54200367129</v>
      </c>
      <c r="E17" s="32">
        <v>657056.61178040411</v>
      </c>
      <c r="F17" s="32">
        <v>726986.59312892915</v>
      </c>
      <c r="G17" s="13">
        <v>479001.05591102142</v>
      </c>
    </row>
    <row r="18" spans="2:7">
      <c r="B18" s="29" t="s">
        <v>43</v>
      </c>
      <c r="C18" s="33">
        <v>521503.48559132003</v>
      </c>
      <c r="D18" s="33">
        <v>425891.18524213543</v>
      </c>
      <c r="E18" s="33">
        <v>377038.29046958388</v>
      </c>
      <c r="F18" s="33">
        <v>417166.15791280929</v>
      </c>
      <c r="G18" s="15">
        <v>311483.79166865483</v>
      </c>
    </row>
    <row r="19" spans="2:7">
      <c r="B19" s="29" t="s">
        <v>41</v>
      </c>
      <c r="C19" s="32">
        <v>83071.70696700245</v>
      </c>
      <c r="D19" s="32">
        <v>67841.363898360374</v>
      </c>
      <c r="E19" s="32">
        <v>67314.717455460093</v>
      </c>
      <c r="F19" s="32">
        <v>74478.966093619965</v>
      </c>
      <c r="G19" s="13">
        <v>50684.198576660885</v>
      </c>
    </row>
    <row r="20" spans="2:7">
      <c r="B20" s="29" t="s">
        <v>40</v>
      </c>
      <c r="C20" s="33">
        <v>29294.853649967259</v>
      </c>
      <c r="D20" s="33">
        <v>23923.943534783346</v>
      </c>
      <c r="E20" s="33">
        <v>23584.19070558676</v>
      </c>
      <c r="F20" s="33">
        <v>26094.236242900344</v>
      </c>
      <c r="G20" s="15">
        <v>16880.091243373932</v>
      </c>
    </row>
    <row r="21" spans="2:7">
      <c r="B21" s="29" t="s">
        <v>39</v>
      </c>
      <c r="C21" s="32">
        <v>72459.202454671147</v>
      </c>
      <c r="D21" s="32">
        <v>59428.23280496127</v>
      </c>
      <c r="E21" s="32">
        <v>59548.010131723662</v>
      </c>
      <c r="F21" s="32">
        <v>65885.65465609706</v>
      </c>
      <c r="G21" s="13">
        <v>42354.138907325963</v>
      </c>
    </row>
    <row r="22" spans="2:7">
      <c r="B22" s="29" t="s">
        <v>38</v>
      </c>
      <c r="C22" s="33">
        <v>52758.701972203387</v>
      </c>
      <c r="D22" s="33">
        <v>43085.936595995663</v>
      </c>
      <c r="E22" s="33">
        <v>41871.319103090376</v>
      </c>
      <c r="F22" s="33">
        <v>46327.648301244917</v>
      </c>
      <c r="G22" s="15">
        <v>28392.257728770091</v>
      </c>
    </row>
    <row r="23" spans="2:7">
      <c r="B23" s="29" t="s">
        <v>37</v>
      </c>
      <c r="C23" s="32">
        <v>528235.61942453124</v>
      </c>
      <c r="D23" s="32">
        <v>431389.05157793465</v>
      </c>
      <c r="E23" s="32">
        <v>435969.00035494479</v>
      </c>
      <c r="F23" s="32">
        <v>482368.8135776539</v>
      </c>
      <c r="G23" s="13">
        <v>364255.34306781285</v>
      </c>
    </row>
    <row r="24" spans="2:7">
      <c r="B24" s="29" t="s">
        <v>36</v>
      </c>
      <c r="C24" s="33">
        <v>34344.034838854903</v>
      </c>
      <c r="D24" s="33">
        <v>28047.409284200636</v>
      </c>
      <c r="E24" s="33">
        <v>29593.910693603688</v>
      </c>
      <c r="F24" s="33">
        <v>32743.56566355524</v>
      </c>
      <c r="G24" s="15">
        <v>22250.144460818599</v>
      </c>
    </row>
    <row r="25" spans="2:7">
      <c r="B25" s="29" t="s">
        <v>35</v>
      </c>
      <c r="C25" s="32">
        <v>9040.6262930143239</v>
      </c>
      <c r="D25" s="32">
        <v>7383.1204462561254</v>
      </c>
      <c r="E25" s="32">
        <v>7590.8841711944378</v>
      </c>
      <c r="F25" s="32">
        <v>8398.7755750600736</v>
      </c>
      <c r="G25" s="13">
        <v>5362.3257629602895</v>
      </c>
    </row>
    <row r="26" spans="2:7">
      <c r="B26" s="29" t="s">
        <v>34</v>
      </c>
      <c r="C26" s="33">
        <v>25689.779791362627</v>
      </c>
      <c r="D26" s="33">
        <v>20979.822889480907</v>
      </c>
      <c r="E26" s="33">
        <v>21769.320807119377</v>
      </c>
      <c r="F26" s="33">
        <v>24086.211270921183</v>
      </c>
      <c r="G26" s="15">
        <v>16108.373922821253</v>
      </c>
    </row>
    <row r="27" spans="2:7">
      <c r="B27" s="29" t="s">
        <v>32</v>
      </c>
      <c r="C27" s="32">
        <v>3942.8556480670431</v>
      </c>
      <c r="D27" s="32">
        <v>3219.9736177983259</v>
      </c>
      <c r="E27" s="32">
        <v>3380.3302364220863</v>
      </c>
      <c r="F27" s="32">
        <v>3740.0959341514504</v>
      </c>
      <c r="G27" s="13">
        <v>2562.2578518997211</v>
      </c>
    </row>
    <row r="28" spans="2:7">
      <c r="B28" s="29" t="s">
        <v>31</v>
      </c>
      <c r="C28" s="33">
        <v>10332.54879317025</v>
      </c>
      <c r="D28" s="33">
        <v>8438.1822436063503</v>
      </c>
      <c r="E28" s="33">
        <v>8838.5356104945022</v>
      </c>
      <c r="F28" s="33">
        <v>9779.2135053799848</v>
      </c>
      <c r="G28" s="15">
        <v>6576.3541469854417</v>
      </c>
    </row>
    <row r="29" spans="2:7">
      <c r="B29" s="29" t="s">
        <v>33</v>
      </c>
      <c r="C29" s="32">
        <v>16128.973781174845</v>
      </c>
      <c r="D29" s="32">
        <v>13171.892327076353</v>
      </c>
      <c r="E29" s="32">
        <v>11660.978055760326</v>
      </c>
      <c r="F29" s="32">
        <v>12902.046121014719</v>
      </c>
      <c r="G29" s="13">
        <v>9633.5193299583971</v>
      </c>
    </row>
    <row r="30" spans="2:7">
      <c r="B30" s="29" t="s">
        <v>29</v>
      </c>
      <c r="C30" s="33">
        <v>196804.67850323781</v>
      </c>
      <c r="D30" s="33">
        <v>160722.56486244453</v>
      </c>
      <c r="E30" s="33">
        <v>170422.01933458846</v>
      </c>
      <c r="F30" s="33">
        <v>188559.89120099152</v>
      </c>
      <c r="G30" s="15">
        <v>117962.98178684036</v>
      </c>
    </row>
    <row r="31" spans="2:7">
      <c r="B31" s="29" t="s">
        <v>28</v>
      </c>
      <c r="C31" s="32">
        <v>124917.55524104892</v>
      </c>
      <c r="D31" s="32">
        <v>102015.20628157725</v>
      </c>
      <c r="E31" s="32">
        <v>111578.42365655575</v>
      </c>
      <c r="F31" s="32">
        <v>123453.62123513062</v>
      </c>
      <c r="G31" s="13">
        <v>91513.767955322401</v>
      </c>
    </row>
    <row r="32" spans="2:7">
      <c r="B32" s="29" t="s">
        <v>30</v>
      </c>
      <c r="C32" s="33">
        <v>210883.14027668381</v>
      </c>
      <c r="D32" s="33">
        <v>172219.88546861493</v>
      </c>
      <c r="E32" s="33">
        <v>159877.12455945957</v>
      </c>
      <c r="F32" s="33">
        <v>176892.71216340212</v>
      </c>
      <c r="G32" s="15">
        <v>114220.12122373343</v>
      </c>
    </row>
    <row r="33" spans="2:7">
      <c r="B33" s="29" t="s">
        <v>27</v>
      </c>
      <c r="C33" s="32">
        <v>86869.899942050222</v>
      </c>
      <c r="D33" s="32">
        <v>70943.197256362226</v>
      </c>
      <c r="E33" s="32">
        <v>75353.376837279153</v>
      </c>
      <c r="F33" s="32">
        <v>83373.173217534728</v>
      </c>
      <c r="G33" s="13">
        <v>51026.533379627959</v>
      </c>
    </row>
    <row r="34" spans="2:7">
      <c r="B34" s="29" t="s">
        <v>26</v>
      </c>
      <c r="C34" s="33">
        <v>83586.637911291386</v>
      </c>
      <c r="D34" s="33">
        <v>68261.887550148676</v>
      </c>
      <c r="E34" s="33">
        <v>63960.742435336622</v>
      </c>
      <c r="F34" s="33">
        <v>70768.0303392231</v>
      </c>
      <c r="G34" s="15">
        <v>45627.38696406391</v>
      </c>
    </row>
    <row r="35" spans="2:7">
      <c r="B35" s="29" t="s">
        <v>25</v>
      </c>
      <c r="C35" s="32">
        <v>38439.079130855105</v>
      </c>
      <c r="D35" s="32">
        <v>31391.669323347873</v>
      </c>
      <c r="E35" s="32">
        <v>32390.221063223598</v>
      </c>
      <c r="F35" s="32">
        <v>35837.484988760029</v>
      </c>
      <c r="G35" s="13">
        <v>24986.412287935356</v>
      </c>
    </row>
    <row r="36" spans="2:7">
      <c r="B36" s="29" t="s">
        <v>24</v>
      </c>
      <c r="C36" s="33">
        <v>146446.47890717484</v>
      </c>
      <c r="D36" s="33">
        <v>131556.72554355708</v>
      </c>
      <c r="E36" s="33">
        <v>139274.50229015353</v>
      </c>
      <c r="F36" s="33">
        <v>140088.51833840436</v>
      </c>
      <c r="G36" s="15">
        <v>109416.09381345974</v>
      </c>
    </row>
    <row r="37" spans="2:7">
      <c r="B37" s="29" t="s">
        <v>23</v>
      </c>
      <c r="C37" s="32">
        <v>18293.542559502323</v>
      </c>
      <c r="D37" s="32">
        <v>14939.60968278053</v>
      </c>
      <c r="E37" s="32">
        <v>14373.042123746451</v>
      </c>
      <c r="F37" s="32">
        <v>15902.752881715558</v>
      </c>
      <c r="G37" s="13">
        <v>10913.727310196808</v>
      </c>
    </row>
    <row r="38" spans="2:7" ht="15.75" thickBot="1">
      <c r="B38" s="29" t="s">
        <v>22</v>
      </c>
      <c r="C38" s="33">
        <v>32496.512640191526</v>
      </c>
      <c r="D38" s="33">
        <v>26538.611278646476</v>
      </c>
      <c r="E38" s="33">
        <v>28189.962915000535</v>
      </c>
      <c r="F38" s="33">
        <v>31190.19690628484</v>
      </c>
      <c r="G38" s="15">
        <v>20353.258756538769</v>
      </c>
    </row>
    <row r="39" spans="2:7" ht="15.75" thickBot="1">
      <c r="B39" s="35" t="s">
        <v>300</v>
      </c>
      <c r="C39" s="36">
        <f>SUM(C5:C38)</f>
        <v>5195551.9791713059</v>
      </c>
      <c r="D39" s="36">
        <f t="shared" ref="D39:G39" si="0">SUM(D5:D38)</f>
        <v>4277036.4695293112</v>
      </c>
      <c r="E39" s="36">
        <f t="shared" si="0"/>
        <v>4280839.6984444177</v>
      </c>
      <c r="F39" s="36">
        <f t="shared" si="0"/>
        <v>4705495.6823492181</v>
      </c>
      <c r="G39" s="37">
        <f t="shared" si="0"/>
        <v>3186980.4455080088</v>
      </c>
    </row>
    <row r="40" spans="2:7" s="115" customFormat="1" ht="15.75" thickBot="1">
      <c r="B40" s="35" t="s">
        <v>61</v>
      </c>
      <c r="C40" s="191">
        <f>C29+C18</f>
        <v>537632.45937249484</v>
      </c>
      <c r="D40" s="191">
        <f t="shared" ref="D40:G40" si="1">D29+D18</f>
        <v>439063.07756921177</v>
      </c>
      <c r="E40" s="191">
        <f t="shared" si="1"/>
        <v>388699.2685253442</v>
      </c>
      <c r="F40" s="191">
        <f t="shared" si="1"/>
        <v>430068.20403382403</v>
      </c>
      <c r="G40" s="192">
        <f t="shared" si="1"/>
        <v>321117.31099861325</v>
      </c>
    </row>
  </sheetData>
  <mergeCells count="1">
    <mergeCell ref="C2:G2"/>
  </mergeCells>
  <hyperlinks>
    <hyperlink ref="O1" location="ReadMe!A1" display="go back to ReadMe"/>
  </hyperlinks>
  <printOptions horizontalCentered="1"/>
  <pageMargins left="0.23622047244094491" right="0.23622047244094491" top="0.74803149606299213" bottom="0.74803149606299213" header="0.31496062992125984" footer="0.31496062992125984"/>
  <pageSetup paperSize="9" orientation="portrait" r:id="rId1"/>
  <headerFooter>
    <oddHeader>&amp;C&amp;A</oddHeader>
    <oddFooter>&amp;C&amp;Z&amp;F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workbookViewId="0">
      <selection activeCell="I43" sqref="I43"/>
    </sheetView>
  </sheetViews>
  <sheetFormatPr baseColWidth="10" defaultColWidth="9.140625" defaultRowHeight="15"/>
  <cols>
    <col min="1" max="1" width="2.7109375" style="2" customWidth="1"/>
    <col min="2" max="2" width="9.140625" style="3"/>
    <col min="5" max="16384" width="9.140625" style="2"/>
  </cols>
  <sheetData>
    <row r="1" spans="1:15" ht="19.5" thickBot="1">
      <c r="A1" s="117" t="s">
        <v>195</v>
      </c>
      <c r="F1" s="118" t="s">
        <v>70</v>
      </c>
      <c r="O1" s="142" t="s">
        <v>370</v>
      </c>
    </row>
    <row r="2" spans="1:15" ht="15.75" customHeight="1" thickBot="1">
      <c r="B2" s="22" t="s">
        <v>59</v>
      </c>
      <c r="C2" s="205">
        <v>2014</v>
      </c>
      <c r="D2" s="207"/>
    </row>
    <row r="3" spans="1:15" ht="15.75" thickBot="1">
      <c r="B3" s="22" t="s">
        <v>58</v>
      </c>
      <c r="C3" s="21" t="s">
        <v>1</v>
      </c>
      <c r="D3" s="20" t="s">
        <v>2</v>
      </c>
    </row>
    <row r="4" spans="1:15" ht="15.75" thickBot="1">
      <c r="B4" s="19" t="s">
        <v>57</v>
      </c>
      <c r="C4" s="18" t="s">
        <v>3</v>
      </c>
      <c r="D4" s="17" t="s">
        <v>3</v>
      </c>
    </row>
    <row r="5" spans="1:15">
      <c r="B5" s="14" t="s">
        <v>56</v>
      </c>
      <c r="C5" s="4" t="s">
        <v>55</v>
      </c>
      <c r="D5" s="13" t="s">
        <v>55</v>
      </c>
    </row>
    <row r="6" spans="1:15">
      <c r="B6" s="14" t="s">
        <v>54</v>
      </c>
      <c r="C6" s="16">
        <v>4673</v>
      </c>
      <c r="D6" s="15">
        <v>11471</v>
      </c>
    </row>
    <row r="7" spans="1:15">
      <c r="B7" s="14" t="s">
        <v>53</v>
      </c>
      <c r="C7" s="4">
        <v>833</v>
      </c>
      <c r="D7" s="13">
        <v>2207</v>
      </c>
    </row>
    <row r="8" spans="1:15">
      <c r="B8" s="14" t="s">
        <v>52</v>
      </c>
      <c r="C8" s="16">
        <v>6623</v>
      </c>
      <c r="D8" s="15">
        <v>13110</v>
      </c>
    </row>
    <row r="9" spans="1:15">
      <c r="B9" s="14" t="s">
        <v>51</v>
      </c>
      <c r="C9" s="4">
        <v>2656</v>
      </c>
      <c r="D9" s="13">
        <v>7106</v>
      </c>
    </row>
    <row r="10" spans="1:15">
      <c r="B10" s="14" t="s">
        <v>50</v>
      </c>
      <c r="C10" s="16">
        <v>2843</v>
      </c>
      <c r="D10" s="15">
        <v>7721</v>
      </c>
    </row>
    <row r="11" spans="1:15">
      <c r="B11" s="14" t="s">
        <v>49</v>
      </c>
      <c r="C11" s="4">
        <v>4290</v>
      </c>
      <c r="D11" s="13">
        <v>10058</v>
      </c>
    </row>
    <row r="12" spans="1:15">
      <c r="B12" s="14" t="s">
        <v>48</v>
      </c>
      <c r="C12" s="16">
        <v>36709</v>
      </c>
      <c r="D12" s="15">
        <v>81738</v>
      </c>
    </row>
    <row r="13" spans="1:15">
      <c r="B13" s="14" t="s">
        <v>47</v>
      </c>
      <c r="C13" s="4">
        <v>2296</v>
      </c>
      <c r="D13" s="13">
        <v>6002</v>
      </c>
    </row>
    <row r="14" spans="1:15">
      <c r="B14" s="14" t="s">
        <v>46</v>
      </c>
      <c r="C14" s="16">
        <v>492</v>
      </c>
      <c r="D14" s="15">
        <v>1490</v>
      </c>
    </row>
    <row r="15" spans="1:15">
      <c r="B15" s="14" t="s">
        <v>45</v>
      </c>
      <c r="C15" s="4">
        <v>18176</v>
      </c>
      <c r="D15" s="13">
        <v>38666</v>
      </c>
    </row>
    <row r="16" spans="1:15">
      <c r="B16" s="14" t="s">
        <v>44</v>
      </c>
      <c r="C16" s="16">
        <v>5901</v>
      </c>
      <c r="D16" s="15">
        <v>14367</v>
      </c>
    </row>
    <row r="17" spans="2:4">
      <c r="B17" s="14" t="s">
        <v>42</v>
      </c>
      <c r="C17" s="4">
        <v>29493</v>
      </c>
      <c r="D17" s="13">
        <v>82538</v>
      </c>
    </row>
    <row r="18" spans="2:4">
      <c r="B18" s="14" t="s">
        <v>43</v>
      </c>
      <c r="C18" s="16">
        <v>19955</v>
      </c>
      <c r="D18" s="15">
        <v>58023</v>
      </c>
    </row>
    <row r="19" spans="2:4">
      <c r="B19" s="14" t="s">
        <v>41</v>
      </c>
      <c r="C19" s="4">
        <v>2343</v>
      </c>
      <c r="D19" s="13">
        <v>9092</v>
      </c>
    </row>
    <row r="20" spans="2:4">
      <c r="B20" s="14" t="s">
        <v>40</v>
      </c>
      <c r="C20" s="16">
        <v>1166</v>
      </c>
      <c r="D20" s="15">
        <v>2974</v>
      </c>
    </row>
    <row r="21" spans="2:4">
      <c r="B21" s="14" t="s">
        <v>39</v>
      </c>
      <c r="C21" s="4">
        <v>2822</v>
      </c>
      <c r="D21" s="13">
        <v>6002</v>
      </c>
    </row>
    <row r="22" spans="2:4">
      <c r="B22" s="14" t="s">
        <v>38</v>
      </c>
      <c r="C22" s="16">
        <v>1684</v>
      </c>
      <c r="D22" s="15">
        <v>4572</v>
      </c>
    </row>
    <row r="23" spans="2:4">
      <c r="B23" s="14" t="s">
        <v>37</v>
      </c>
      <c r="C23" s="4">
        <v>18738</v>
      </c>
      <c r="D23" s="13">
        <v>51587</v>
      </c>
    </row>
    <row r="24" spans="2:4">
      <c r="B24" s="14" t="s">
        <v>36</v>
      </c>
      <c r="C24" s="16">
        <v>755</v>
      </c>
      <c r="D24" s="15">
        <v>1835</v>
      </c>
    </row>
    <row r="25" spans="2:4">
      <c r="B25" s="14" t="s">
        <v>35</v>
      </c>
      <c r="C25" s="4">
        <v>368</v>
      </c>
      <c r="D25" s="13">
        <v>878</v>
      </c>
    </row>
    <row r="26" spans="2:4">
      <c r="B26" s="14" t="s">
        <v>34</v>
      </c>
      <c r="C26" s="16">
        <v>453</v>
      </c>
      <c r="D26" s="15">
        <v>1331</v>
      </c>
    </row>
    <row r="27" spans="2:4">
      <c r="B27" s="14" t="s">
        <v>32</v>
      </c>
      <c r="C27" s="4">
        <v>217</v>
      </c>
      <c r="D27" s="13">
        <v>638</v>
      </c>
    </row>
    <row r="28" spans="2:4">
      <c r="B28" s="14" t="s">
        <v>31</v>
      </c>
      <c r="C28" s="16">
        <v>555</v>
      </c>
      <c r="D28" s="15">
        <v>1507</v>
      </c>
    </row>
    <row r="29" spans="2:4">
      <c r="B29" s="14" t="s">
        <v>33</v>
      </c>
      <c r="C29" s="4">
        <v>500</v>
      </c>
      <c r="D29" s="13">
        <v>1745</v>
      </c>
    </row>
    <row r="30" spans="2:4">
      <c r="B30" s="14" t="s">
        <v>29</v>
      </c>
      <c r="C30" s="16">
        <v>6233</v>
      </c>
      <c r="D30" s="15">
        <v>18460</v>
      </c>
    </row>
    <row r="31" spans="2:4">
      <c r="B31" s="14" t="s">
        <v>28</v>
      </c>
      <c r="C31" s="4">
        <v>8633</v>
      </c>
      <c r="D31" s="13">
        <v>22957</v>
      </c>
    </row>
    <row r="32" spans="2:4">
      <c r="B32" s="14" t="s">
        <v>30</v>
      </c>
      <c r="C32" s="16">
        <v>9761</v>
      </c>
      <c r="D32" s="15">
        <v>23715</v>
      </c>
    </row>
    <row r="33" spans="2:4">
      <c r="B33" s="14" t="s">
        <v>27</v>
      </c>
      <c r="C33" s="4">
        <v>3317</v>
      </c>
      <c r="D33" s="13">
        <v>8295</v>
      </c>
    </row>
    <row r="34" spans="2:4">
      <c r="B34" s="14" t="s">
        <v>26</v>
      </c>
      <c r="C34" s="16">
        <v>3704</v>
      </c>
      <c r="D34" s="15">
        <v>8522</v>
      </c>
    </row>
    <row r="35" spans="2:4">
      <c r="B35" s="14" t="s">
        <v>25</v>
      </c>
      <c r="C35" s="4">
        <v>2423</v>
      </c>
      <c r="D35" s="13">
        <v>7399</v>
      </c>
    </row>
    <row r="36" spans="2:4">
      <c r="B36" s="14" t="s">
        <v>24</v>
      </c>
      <c r="C36" s="16">
        <v>8754</v>
      </c>
      <c r="D36" s="15">
        <v>24872</v>
      </c>
    </row>
    <row r="37" spans="2:4">
      <c r="B37" s="14" t="s">
        <v>23</v>
      </c>
      <c r="C37" s="4">
        <v>965</v>
      </c>
      <c r="D37" s="13">
        <v>2233</v>
      </c>
    </row>
    <row r="38" spans="2:4" ht="15.75" thickBot="1">
      <c r="B38" s="12" t="s">
        <v>22</v>
      </c>
      <c r="C38" s="11">
        <v>2119</v>
      </c>
      <c r="D38" s="10">
        <v>4119</v>
      </c>
    </row>
    <row r="39" spans="2:4" ht="15.75" thickBot="1">
      <c r="B39" s="7" t="s">
        <v>300</v>
      </c>
      <c r="C39" s="9">
        <v>228758</v>
      </c>
      <c r="D39" s="8">
        <v>518894</v>
      </c>
    </row>
    <row r="40" spans="2:4" ht="15.75" thickBot="1">
      <c r="B40" s="7" t="s">
        <v>61</v>
      </c>
      <c r="C40" s="9">
        <f>C29+C18</f>
        <v>20455</v>
      </c>
      <c r="D40" s="8">
        <f t="shared" ref="D40" si="0">D29+D18</f>
        <v>59768</v>
      </c>
    </row>
  </sheetData>
  <mergeCells count="1">
    <mergeCell ref="C2:D2"/>
  </mergeCells>
  <hyperlinks>
    <hyperlink ref="O1" location="ReadMe!A1" display="go back to ReadM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workbookViewId="0">
      <selection activeCell="J13" sqref="J13"/>
    </sheetView>
  </sheetViews>
  <sheetFormatPr baseColWidth="10" defaultColWidth="9.140625" defaultRowHeight="15"/>
  <cols>
    <col min="1" max="1" width="2.7109375" customWidth="1"/>
    <col min="2" max="2" width="9.140625" style="1"/>
  </cols>
  <sheetData>
    <row r="1" spans="1:16" ht="19.5" thickBot="1">
      <c r="A1" s="120" t="s">
        <v>302</v>
      </c>
      <c r="H1" s="118" t="s">
        <v>71</v>
      </c>
      <c r="P1" s="142" t="s">
        <v>370</v>
      </c>
    </row>
    <row r="2" spans="1:16" s="2" customFormat="1" ht="15.75" customHeight="1" thickBot="1">
      <c r="B2" s="30" t="s">
        <v>59</v>
      </c>
      <c r="C2" s="205">
        <v>2050</v>
      </c>
      <c r="D2" s="206"/>
      <c r="E2" s="206"/>
      <c r="F2" s="206"/>
      <c r="G2" s="206"/>
      <c r="H2" s="206"/>
      <c r="I2" s="206"/>
      <c r="J2" s="206"/>
      <c r="K2" s="206"/>
      <c r="L2" s="207"/>
    </row>
    <row r="3" spans="1:16" ht="15.75" customHeight="1" thickBot="1">
      <c r="B3" s="23" t="s">
        <v>60</v>
      </c>
      <c r="C3" s="208" t="s">
        <v>4</v>
      </c>
      <c r="D3" s="209"/>
      <c r="E3" s="208" t="s">
        <v>5</v>
      </c>
      <c r="F3" s="209"/>
      <c r="G3" s="208" t="s">
        <v>7</v>
      </c>
      <c r="H3" s="209"/>
      <c r="I3" s="208" t="s">
        <v>8</v>
      </c>
      <c r="J3" s="209"/>
      <c r="K3" s="208" t="s">
        <v>9</v>
      </c>
      <c r="L3" s="210"/>
    </row>
    <row r="4" spans="1:16" ht="15.75" customHeight="1" thickBot="1">
      <c r="B4" s="23" t="s">
        <v>58</v>
      </c>
      <c r="C4" s="21" t="s">
        <v>1</v>
      </c>
      <c r="D4" s="20" t="s">
        <v>2</v>
      </c>
      <c r="E4" s="21" t="s">
        <v>1</v>
      </c>
      <c r="F4" s="20" t="s">
        <v>2</v>
      </c>
      <c r="G4" s="21" t="s">
        <v>1</v>
      </c>
      <c r="H4" s="20" t="s">
        <v>2</v>
      </c>
      <c r="I4" s="21" t="s">
        <v>1</v>
      </c>
      <c r="J4" s="20" t="s">
        <v>2</v>
      </c>
      <c r="K4" s="21" t="s">
        <v>1</v>
      </c>
      <c r="L4" s="20" t="s">
        <v>2</v>
      </c>
    </row>
    <row r="5" spans="1:16" ht="15.75" thickBot="1">
      <c r="B5" s="24" t="s">
        <v>57</v>
      </c>
      <c r="C5" s="18" t="s">
        <v>3</v>
      </c>
      <c r="D5" s="17" t="s">
        <v>3</v>
      </c>
      <c r="E5" s="18" t="s">
        <v>3</v>
      </c>
      <c r="F5" s="17" t="s">
        <v>3</v>
      </c>
      <c r="G5" s="18" t="s">
        <v>3</v>
      </c>
      <c r="H5" s="17" t="s">
        <v>3</v>
      </c>
      <c r="I5" s="18" t="s">
        <v>3</v>
      </c>
      <c r="J5" s="17" t="s">
        <v>3</v>
      </c>
      <c r="K5" s="18" t="s">
        <v>3</v>
      </c>
      <c r="L5" s="17" t="s">
        <v>3</v>
      </c>
    </row>
    <row r="6" spans="1:16">
      <c r="B6" s="25" t="s">
        <v>56</v>
      </c>
      <c r="C6" s="4">
        <v>636</v>
      </c>
      <c r="D6" s="13">
        <v>3332</v>
      </c>
      <c r="E6" s="4">
        <v>636</v>
      </c>
      <c r="F6" s="13">
        <v>3332</v>
      </c>
      <c r="G6" s="4">
        <v>636</v>
      </c>
      <c r="H6" s="13">
        <v>3332</v>
      </c>
      <c r="I6" s="4">
        <v>636</v>
      </c>
      <c r="J6" s="13">
        <v>3332</v>
      </c>
      <c r="K6" s="4">
        <v>636</v>
      </c>
      <c r="L6" s="13">
        <v>3332</v>
      </c>
    </row>
    <row r="7" spans="1:16">
      <c r="B7" s="25" t="s">
        <v>54</v>
      </c>
      <c r="C7" s="16">
        <v>6391</v>
      </c>
      <c r="D7" s="15">
        <v>16861</v>
      </c>
      <c r="E7" s="16">
        <v>5864</v>
      </c>
      <c r="F7" s="15">
        <v>14954</v>
      </c>
      <c r="G7" s="16">
        <v>5935</v>
      </c>
      <c r="H7" s="15">
        <v>14512</v>
      </c>
      <c r="I7" s="16">
        <v>6212</v>
      </c>
      <c r="J7" s="15">
        <v>15420</v>
      </c>
      <c r="K7" s="16">
        <v>4246</v>
      </c>
      <c r="L7" s="15">
        <v>10119</v>
      </c>
    </row>
    <row r="8" spans="1:16">
      <c r="B8" s="25" t="s">
        <v>53</v>
      </c>
      <c r="C8" s="4">
        <v>1142</v>
      </c>
      <c r="D8" s="13">
        <v>2772</v>
      </c>
      <c r="E8" s="4">
        <v>947</v>
      </c>
      <c r="F8" s="13">
        <v>2231</v>
      </c>
      <c r="G8" s="4">
        <v>945</v>
      </c>
      <c r="H8" s="13">
        <v>2284</v>
      </c>
      <c r="I8" s="4">
        <v>1044</v>
      </c>
      <c r="J8" s="13">
        <v>2544</v>
      </c>
      <c r="K8" s="4">
        <v>715</v>
      </c>
      <c r="L8" s="13">
        <v>1761</v>
      </c>
    </row>
    <row r="9" spans="1:16">
      <c r="B9" s="25" t="s">
        <v>52</v>
      </c>
      <c r="C9" s="16">
        <v>10169</v>
      </c>
      <c r="D9" s="15">
        <v>27178</v>
      </c>
      <c r="E9" s="16">
        <v>8440</v>
      </c>
      <c r="F9" s="15">
        <v>21753</v>
      </c>
      <c r="G9" s="16">
        <v>8833</v>
      </c>
      <c r="H9" s="15">
        <v>20692</v>
      </c>
      <c r="I9" s="16">
        <v>9756</v>
      </c>
      <c r="J9" s="15">
        <v>23125</v>
      </c>
      <c r="K9" s="16">
        <v>6462</v>
      </c>
      <c r="L9" s="15">
        <v>14685</v>
      </c>
    </row>
    <row r="10" spans="1:16">
      <c r="B10" s="25" t="s">
        <v>51</v>
      </c>
      <c r="C10" s="4">
        <v>2676</v>
      </c>
      <c r="D10" s="13">
        <v>8078</v>
      </c>
      <c r="E10" s="4">
        <v>2179</v>
      </c>
      <c r="F10" s="13">
        <v>6600</v>
      </c>
      <c r="G10" s="4">
        <v>2406</v>
      </c>
      <c r="H10" s="13">
        <v>7027</v>
      </c>
      <c r="I10" s="4">
        <v>2666</v>
      </c>
      <c r="J10" s="13">
        <v>7773</v>
      </c>
      <c r="K10" s="4">
        <v>1891</v>
      </c>
      <c r="L10" s="13">
        <v>5667</v>
      </c>
    </row>
    <row r="11" spans="1:16">
      <c r="B11" s="25" t="s">
        <v>50</v>
      </c>
      <c r="C11" s="16">
        <v>4374</v>
      </c>
      <c r="D11" s="15">
        <v>14853</v>
      </c>
      <c r="E11" s="16">
        <v>4164</v>
      </c>
      <c r="F11" s="15">
        <v>14034</v>
      </c>
      <c r="G11" s="16">
        <v>4437</v>
      </c>
      <c r="H11" s="15">
        <v>13541</v>
      </c>
      <c r="I11" s="16">
        <v>4285</v>
      </c>
      <c r="J11" s="15">
        <v>13210</v>
      </c>
      <c r="K11" s="16">
        <v>3521</v>
      </c>
      <c r="L11" s="15">
        <v>10465</v>
      </c>
    </row>
    <row r="12" spans="1:16">
      <c r="B12" s="25" t="s">
        <v>49</v>
      </c>
      <c r="C12" s="4">
        <v>6079</v>
      </c>
      <c r="D12" s="13">
        <v>15374</v>
      </c>
      <c r="E12" s="4">
        <v>4995</v>
      </c>
      <c r="F12" s="13">
        <v>12637</v>
      </c>
      <c r="G12" s="4">
        <v>5137</v>
      </c>
      <c r="H12" s="13">
        <v>12164</v>
      </c>
      <c r="I12" s="4">
        <v>5673</v>
      </c>
      <c r="J12" s="13">
        <v>13570</v>
      </c>
      <c r="K12" s="4">
        <v>3876</v>
      </c>
      <c r="L12" s="13">
        <v>8991</v>
      </c>
    </row>
    <row r="13" spans="1:16">
      <c r="B13" s="25" t="s">
        <v>48</v>
      </c>
      <c r="C13" s="16">
        <v>54137</v>
      </c>
      <c r="D13" s="15">
        <v>135955</v>
      </c>
      <c r="E13" s="16">
        <v>44365</v>
      </c>
      <c r="F13" s="15">
        <v>108480</v>
      </c>
      <c r="G13" s="16">
        <v>46205</v>
      </c>
      <c r="H13" s="15">
        <v>107448</v>
      </c>
      <c r="I13" s="16">
        <v>51012</v>
      </c>
      <c r="J13" s="15">
        <v>120343</v>
      </c>
      <c r="K13" s="16">
        <v>32401</v>
      </c>
      <c r="L13" s="15">
        <v>73927</v>
      </c>
    </row>
    <row r="14" spans="1:16">
      <c r="B14" s="25" t="s">
        <v>47</v>
      </c>
      <c r="C14" s="4">
        <v>3407</v>
      </c>
      <c r="D14" s="13">
        <v>9450</v>
      </c>
      <c r="E14" s="4">
        <v>2840</v>
      </c>
      <c r="F14" s="13">
        <v>7562</v>
      </c>
      <c r="G14" s="4">
        <v>2752</v>
      </c>
      <c r="H14" s="13">
        <v>6932</v>
      </c>
      <c r="I14" s="4">
        <v>2983</v>
      </c>
      <c r="J14" s="13">
        <v>7768</v>
      </c>
      <c r="K14" s="4">
        <v>2009</v>
      </c>
      <c r="L14" s="13">
        <v>5056</v>
      </c>
    </row>
    <row r="15" spans="1:16">
      <c r="B15" s="25" t="s">
        <v>46</v>
      </c>
      <c r="C15" s="16">
        <v>921</v>
      </c>
      <c r="D15" s="15">
        <v>2848</v>
      </c>
      <c r="E15" s="16">
        <v>791</v>
      </c>
      <c r="F15" s="15">
        <v>2300</v>
      </c>
      <c r="G15" s="16">
        <v>767</v>
      </c>
      <c r="H15" s="15">
        <v>2308</v>
      </c>
      <c r="I15" s="16">
        <v>847</v>
      </c>
      <c r="J15" s="15">
        <v>2569</v>
      </c>
      <c r="K15" s="16">
        <v>555</v>
      </c>
      <c r="L15" s="15">
        <v>1718</v>
      </c>
    </row>
    <row r="16" spans="1:16">
      <c r="B16" s="25" t="s">
        <v>45</v>
      </c>
      <c r="C16" s="4">
        <v>45609</v>
      </c>
      <c r="D16" s="13">
        <v>105852</v>
      </c>
      <c r="E16" s="4">
        <v>37494</v>
      </c>
      <c r="F16" s="13">
        <v>84161</v>
      </c>
      <c r="G16" s="4">
        <v>39312</v>
      </c>
      <c r="H16" s="13">
        <v>89445</v>
      </c>
      <c r="I16" s="4">
        <v>43403</v>
      </c>
      <c r="J16" s="13">
        <v>100202</v>
      </c>
      <c r="K16" s="4">
        <v>26621</v>
      </c>
      <c r="L16" s="13">
        <v>61148</v>
      </c>
    </row>
    <row r="17" spans="2:12">
      <c r="B17" s="25" t="s">
        <v>44</v>
      </c>
      <c r="C17" s="16">
        <v>6506</v>
      </c>
      <c r="D17" s="15">
        <v>17953</v>
      </c>
      <c r="E17" s="16">
        <v>5405</v>
      </c>
      <c r="F17" s="15">
        <v>14910</v>
      </c>
      <c r="G17" s="16">
        <v>5494</v>
      </c>
      <c r="H17" s="15">
        <v>14745</v>
      </c>
      <c r="I17" s="16">
        <v>6070</v>
      </c>
      <c r="J17" s="15">
        <v>16187</v>
      </c>
      <c r="K17" s="16">
        <v>4308</v>
      </c>
      <c r="L17" s="15">
        <v>11703</v>
      </c>
    </row>
    <row r="18" spans="2:12">
      <c r="B18" s="25" t="s">
        <v>42</v>
      </c>
      <c r="C18" s="4">
        <v>52505</v>
      </c>
      <c r="D18" s="13">
        <v>160976</v>
      </c>
      <c r="E18" s="4">
        <v>43180</v>
      </c>
      <c r="F18" s="13">
        <v>130478</v>
      </c>
      <c r="G18" s="4">
        <v>46550</v>
      </c>
      <c r="H18" s="13">
        <v>130878</v>
      </c>
      <c r="I18" s="4">
        <v>50621</v>
      </c>
      <c r="J18" s="13">
        <v>146243</v>
      </c>
      <c r="K18" s="4">
        <v>33980</v>
      </c>
      <c r="L18" s="13">
        <v>96017</v>
      </c>
    </row>
    <row r="19" spans="2:12">
      <c r="B19" s="25" t="s">
        <v>41</v>
      </c>
      <c r="C19" s="4">
        <v>4792</v>
      </c>
      <c r="D19" s="13">
        <v>15509</v>
      </c>
      <c r="E19" s="4">
        <v>4015</v>
      </c>
      <c r="F19" s="13">
        <v>12363</v>
      </c>
      <c r="G19" s="4">
        <v>4148</v>
      </c>
      <c r="H19" s="13">
        <v>11837</v>
      </c>
      <c r="I19" s="4">
        <v>4538</v>
      </c>
      <c r="J19" s="13">
        <v>13249</v>
      </c>
      <c r="K19" s="4">
        <v>3134</v>
      </c>
      <c r="L19" s="13">
        <v>9028</v>
      </c>
    </row>
    <row r="20" spans="2:12">
      <c r="B20" s="25" t="s">
        <v>40</v>
      </c>
      <c r="C20" s="16">
        <v>2028</v>
      </c>
      <c r="D20" s="15">
        <v>5778</v>
      </c>
      <c r="E20" s="16">
        <v>1660</v>
      </c>
      <c r="F20" s="15">
        <v>4629</v>
      </c>
      <c r="G20" s="16">
        <v>1695</v>
      </c>
      <c r="H20" s="15">
        <v>4349</v>
      </c>
      <c r="I20" s="16">
        <v>1869</v>
      </c>
      <c r="J20" s="15">
        <v>4897</v>
      </c>
      <c r="K20" s="16">
        <v>1193</v>
      </c>
      <c r="L20" s="15">
        <v>3060</v>
      </c>
    </row>
    <row r="21" spans="2:12">
      <c r="B21" s="25" t="s">
        <v>39</v>
      </c>
      <c r="C21" s="4">
        <v>4832</v>
      </c>
      <c r="D21" s="13">
        <v>12641</v>
      </c>
      <c r="E21" s="4">
        <v>4125</v>
      </c>
      <c r="F21" s="13">
        <v>10222</v>
      </c>
      <c r="G21" s="4">
        <v>4178</v>
      </c>
      <c r="H21" s="13">
        <v>9889</v>
      </c>
      <c r="I21" s="4">
        <v>4536</v>
      </c>
      <c r="J21" s="13">
        <v>11006</v>
      </c>
      <c r="K21" s="4">
        <v>2994</v>
      </c>
      <c r="L21" s="13">
        <v>6665</v>
      </c>
    </row>
    <row r="22" spans="2:12">
      <c r="B22" s="25" t="s">
        <v>38</v>
      </c>
      <c r="C22" s="16">
        <v>3118</v>
      </c>
      <c r="D22" s="15">
        <v>9614</v>
      </c>
      <c r="E22" s="16">
        <v>2568</v>
      </c>
      <c r="F22" s="15">
        <v>7857</v>
      </c>
      <c r="G22" s="16">
        <v>2747</v>
      </c>
      <c r="H22" s="15">
        <v>7558</v>
      </c>
      <c r="I22" s="16">
        <v>3028</v>
      </c>
      <c r="J22" s="15">
        <v>8468</v>
      </c>
      <c r="K22" s="16">
        <v>1928</v>
      </c>
      <c r="L22" s="15">
        <v>5193</v>
      </c>
    </row>
    <row r="23" spans="2:12">
      <c r="B23" s="25" t="s">
        <v>37</v>
      </c>
      <c r="C23" s="4">
        <v>33562</v>
      </c>
      <c r="D23" s="13">
        <v>89090</v>
      </c>
      <c r="E23" s="4">
        <v>27418</v>
      </c>
      <c r="F23" s="13">
        <v>70803</v>
      </c>
      <c r="G23" s="4">
        <v>29443</v>
      </c>
      <c r="H23" s="13">
        <v>72565</v>
      </c>
      <c r="I23" s="4">
        <v>32572</v>
      </c>
      <c r="J23" s="13">
        <v>81085</v>
      </c>
      <c r="K23" s="4">
        <v>25246</v>
      </c>
      <c r="L23" s="13">
        <v>60234</v>
      </c>
    </row>
    <row r="24" spans="2:12">
      <c r="B24" s="25" t="s">
        <v>36</v>
      </c>
      <c r="C24" s="16">
        <v>2366</v>
      </c>
      <c r="D24" s="15">
        <v>5940</v>
      </c>
      <c r="E24" s="16">
        <v>1939</v>
      </c>
      <c r="F24" s="15">
        <v>4776</v>
      </c>
      <c r="G24" s="16">
        <v>2001</v>
      </c>
      <c r="H24" s="15">
        <v>5090</v>
      </c>
      <c r="I24" s="16">
        <v>2210</v>
      </c>
      <c r="J24" s="15">
        <v>5672</v>
      </c>
      <c r="K24" s="16">
        <v>1485</v>
      </c>
      <c r="L24" s="15">
        <v>3852</v>
      </c>
    </row>
    <row r="25" spans="2:12">
      <c r="B25" s="25" t="s">
        <v>35</v>
      </c>
      <c r="C25" s="4">
        <v>526</v>
      </c>
      <c r="D25" s="13">
        <v>1596</v>
      </c>
      <c r="E25" s="4">
        <v>439</v>
      </c>
      <c r="F25" s="13">
        <v>1277</v>
      </c>
      <c r="G25" s="4">
        <v>465</v>
      </c>
      <c r="H25" s="13">
        <v>1344</v>
      </c>
      <c r="I25" s="4">
        <v>513</v>
      </c>
      <c r="J25" s="13">
        <v>1497</v>
      </c>
      <c r="K25" s="4">
        <v>249</v>
      </c>
      <c r="L25" s="13">
        <v>941</v>
      </c>
    </row>
    <row r="26" spans="2:12">
      <c r="B26" s="25" t="s">
        <v>34</v>
      </c>
      <c r="C26" s="16">
        <v>1025</v>
      </c>
      <c r="D26" s="15">
        <v>4712</v>
      </c>
      <c r="E26" s="16">
        <v>904</v>
      </c>
      <c r="F26" s="15">
        <v>3812</v>
      </c>
      <c r="G26" s="16">
        <v>833</v>
      </c>
      <c r="H26" s="15">
        <v>3981</v>
      </c>
      <c r="I26" s="16">
        <v>883</v>
      </c>
      <c r="J26" s="15">
        <v>4421</v>
      </c>
      <c r="K26" s="16">
        <v>513</v>
      </c>
      <c r="L26" s="15">
        <v>2999</v>
      </c>
    </row>
    <row r="27" spans="2:12">
      <c r="B27" s="25" t="s">
        <v>32</v>
      </c>
      <c r="C27" s="4">
        <v>243</v>
      </c>
      <c r="D27" s="13">
        <v>801</v>
      </c>
      <c r="E27" s="4">
        <v>200</v>
      </c>
      <c r="F27" s="13">
        <v>645</v>
      </c>
      <c r="G27" s="4">
        <v>203</v>
      </c>
      <c r="H27" s="13">
        <v>654</v>
      </c>
      <c r="I27" s="4">
        <v>224</v>
      </c>
      <c r="J27" s="13">
        <v>730</v>
      </c>
      <c r="K27" s="4">
        <v>144</v>
      </c>
      <c r="L27" s="13">
        <v>512</v>
      </c>
    </row>
    <row r="28" spans="2:12">
      <c r="B28" s="25" t="s">
        <v>31</v>
      </c>
      <c r="C28" s="16">
        <v>700</v>
      </c>
      <c r="D28" s="15">
        <v>2072</v>
      </c>
      <c r="E28" s="16">
        <v>575</v>
      </c>
      <c r="F28" s="15">
        <v>1654</v>
      </c>
      <c r="G28" s="16">
        <v>583</v>
      </c>
      <c r="H28" s="15">
        <v>1733</v>
      </c>
      <c r="I28" s="16">
        <v>643</v>
      </c>
      <c r="J28" s="15">
        <v>1930</v>
      </c>
      <c r="K28" s="16">
        <v>425</v>
      </c>
      <c r="L28" s="15">
        <v>1286</v>
      </c>
    </row>
    <row r="29" spans="2:12">
      <c r="B29" s="25" t="s">
        <v>29</v>
      </c>
      <c r="C29" s="16">
        <v>14139</v>
      </c>
      <c r="D29" s="15">
        <v>33391</v>
      </c>
      <c r="E29" s="16">
        <v>11788</v>
      </c>
      <c r="F29" s="15">
        <v>26746</v>
      </c>
      <c r="G29" s="16">
        <v>12730</v>
      </c>
      <c r="H29" s="15">
        <v>28892</v>
      </c>
      <c r="I29" s="16">
        <v>13821</v>
      </c>
      <c r="J29" s="15">
        <v>32229</v>
      </c>
      <c r="K29" s="16">
        <v>9107</v>
      </c>
      <c r="L29" s="15">
        <v>19444</v>
      </c>
    </row>
    <row r="30" spans="2:12">
      <c r="B30" s="25" t="s">
        <v>28</v>
      </c>
      <c r="C30" s="4">
        <v>8416</v>
      </c>
      <c r="D30" s="13">
        <v>22249</v>
      </c>
      <c r="E30" s="4">
        <v>7048</v>
      </c>
      <c r="F30" s="13">
        <v>17981</v>
      </c>
      <c r="G30" s="4">
        <v>7626</v>
      </c>
      <c r="H30" s="13">
        <v>19828</v>
      </c>
      <c r="I30" s="4">
        <v>8371</v>
      </c>
      <c r="J30" s="13">
        <v>22048</v>
      </c>
      <c r="K30" s="4">
        <v>6180</v>
      </c>
      <c r="L30" s="13">
        <v>16427</v>
      </c>
    </row>
    <row r="31" spans="2:12">
      <c r="B31" s="25" t="s">
        <v>30</v>
      </c>
      <c r="C31" s="16">
        <v>13097</v>
      </c>
      <c r="D31" s="15">
        <v>38106</v>
      </c>
      <c r="E31" s="16">
        <v>10797</v>
      </c>
      <c r="F31" s="15">
        <v>30718</v>
      </c>
      <c r="G31" s="16">
        <v>11512</v>
      </c>
      <c r="H31" s="15">
        <v>26556</v>
      </c>
      <c r="I31" s="16">
        <v>12680</v>
      </c>
      <c r="J31" s="15">
        <v>29870</v>
      </c>
      <c r="K31" s="16">
        <v>8504</v>
      </c>
      <c r="L31" s="15">
        <v>18636</v>
      </c>
    </row>
    <row r="32" spans="2:12">
      <c r="B32" s="25" t="s">
        <v>27</v>
      </c>
      <c r="C32" s="4">
        <v>5864</v>
      </c>
      <c r="D32" s="13">
        <v>16744</v>
      </c>
      <c r="E32" s="4">
        <v>4818</v>
      </c>
      <c r="F32" s="13">
        <v>13373</v>
      </c>
      <c r="G32" s="4">
        <v>5244</v>
      </c>
      <c r="H32" s="13">
        <v>14368</v>
      </c>
      <c r="I32" s="4">
        <v>5788</v>
      </c>
      <c r="J32" s="13">
        <v>16044</v>
      </c>
      <c r="K32" s="4">
        <v>3600</v>
      </c>
      <c r="L32" s="13">
        <v>9455</v>
      </c>
    </row>
    <row r="33" spans="2:12">
      <c r="B33" s="25" t="s">
        <v>26</v>
      </c>
      <c r="C33" s="16">
        <v>5052</v>
      </c>
      <c r="D33" s="15">
        <v>15952</v>
      </c>
      <c r="E33" s="16">
        <v>4105</v>
      </c>
      <c r="F33" s="15">
        <v>12938</v>
      </c>
      <c r="G33" s="16">
        <v>4362</v>
      </c>
      <c r="H33" s="15">
        <v>10766</v>
      </c>
      <c r="I33" s="16">
        <v>4810</v>
      </c>
      <c r="J33" s="15">
        <v>12107</v>
      </c>
      <c r="K33" s="16">
        <v>3336</v>
      </c>
      <c r="L33" s="15">
        <v>7467</v>
      </c>
    </row>
    <row r="34" spans="2:12">
      <c r="B34" s="25" t="s">
        <v>25</v>
      </c>
      <c r="C34" s="4">
        <v>2688</v>
      </c>
      <c r="D34" s="13">
        <v>7479</v>
      </c>
      <c r="E34" s="4">
        <v>2208</v>
      </c>
      <c r="F34" s="13">
        <v>5906</v>
      </c>
      <c r="G34" s="4">
        <v>2211</v>
      </c>
      <c r="H34" s="13">
        <v>6047</v>
      </c>
      <c r="I34" s="4">
        <v>2439</v>
      </c>
      <c r="J34" s="13">
        <v>6804</v>
      </c>
      <c r="K34" s="4">
        <v>1654</v>
      </c>
      <c r="L34" s="13">
        <v>4652</v>
      </c>
    </row>
    <row r="35" spans="2:12">
      <c r="B35" s="25" t="s">
        <v>24</v>
      </c>
      <c r="C35" s="16">
        <v>9906</v>
      </c>
      <c r="D35" s="15">
        <v>26562</v>
      </c>
      <c r="E35" s="16">
        <v>9069</v>
      </c>
      <c r="F35" s="15">
        <v>23826</v>
      </c>
      <c r="G35" s="16">
        <v>9276</v>
      </c>
      <c r="H35" s="15">
        <v>25160</v>
      </c>
      <c r="I35" s="16">
        <v>9312</v>
      </c>
      <c r="J35" s="15">
        <v>25442</v>
      </c>
      <c r="K35" s="16">
        <v>7208</v>
      </c>
      <c r="L35" s="15">
        <v>19922</v>
      </c>
    </row>
    <row r="36" spans="2:12">
      <c r="B36" s="25" t="s">
        <v>23</v>
      </c>
      <c r="C36" s="4">
        <v>995</v>
      </c>
      <c r="D36" s="13">
        <v>3232</v>
      </c>
      <c r="E36" s="4">
        <v>910</v>
      </c>
      <c r="F36" s="13">
        <v>2601</v>
      </c>
      <c r="G36" s="4">
        <v>823</v>
      </c>
      <c r="H36" s="13">
        <v>2398</v>
      </c>
      <c r="I36" s="4">
        <v>859</v>
      </c>
      <c r="J36" s="13">
        <v>2690</v>
      </c>
      <c r="K36" s="4">
        <v>587</v>
      </c>
      <c r="L36" s="13">
        <v>1770</v>
      </c>
    </row>
    <row r="37" spans="2:12">
      <c r="B37" s="25" t="s">
        <v>22</v>
      </c>
      <c r="C37" s="16">
        <v>2463</v>
      </c>
      <c r="D37" s="15">
        <v>5490</v>
      </c>
      <c r="E37" s="16">
        <v>2029</v>
      </c>
      <c r="F37" s="15">
        <v>4425</v>
      </c>
      <c r="G37" s="16">
        <v>2142</v>
      </c>
      <c r="H37" s="15">
        <v>4678</v>
      </c>
      <c r="I37" s="16">
        <v>2367</v>
      </c>
      <c r="J37" s="15">
        <v>5222</v>
      </c>
      <c r="K37" s="16">
        <v>1596</v>
      </c>
      <c r="L37" s="15">
        <v>3237</v>
      </c>
    </row>
    <row r="38" spans="2:12" ht="15.75" thickBot="1">
      <c r="B38" s="26" t="s">
        <v>61</v>
      </c>
      <c r="C38" s="27">
        <v>32641</v>
      </c>
      <c r="D38" s="28">
        <v>99471</v>
      </c>
      <c r="E38" s="27">
        <v>26996</v>
      </c>
      <c r="F38" s="28">
        <v>79922</v>
      </c>
      <c r="G38" s="27">
        <v>27728</v>
      </c>
      <c r="H38" s="28">
        <v>68386</v>
      </c>
      <c r="I38" s="27">
        <v>30512</v>
      </c>
      <c r="J38" s="28">
        <v>76578</v>
      </c>
      <c r="K38" s="27">
        <v>22477</v>
      </c>
      <c r="L38" s="28">
        <v>55425</v>
      </c>
    </row>
    <row r="39" spans="2:12" ht="15.75" thickBot="1">
      <c r="B39" s="7" t="s">
        <v>300</v>
      </c>
      <c r="C39" s="6">
        <v>384923</v>
      </c>
      <c r="D39" s="5">
        <v>899823</v>
      </c>
      <c r="E39" s="6">
        <v>324452</v>
      </c>
      <c r="F39" s="5">
        <v>720101</v>
      </c>
      <c r="G39" s="6">
        <v>327598</v>
      </c>
      <c r="H39" s="5">
        <v>727766</v>
      </c>
      <c r="I39" s="6">
        <v>359416</v>
      </c>
      <c r="J39" s="5">
        <v>809879</v>
      </c>
      <c r="K39" s="6">
        <v>243891</v>
      </c>
      <c r="L39" s="5">
        <v>536637</v>
      </c>
    </row>
    <row r="40" spans="2:12">
      <c r="C40" s="66"/>
    </row>
  </sheetData>
  <mergeCells count="6">
    <mergeCell ref="C2:L2"/>
    <mergeCell ref="C3:D3"/>
    <mergeCell ref="E3:F3"/>
    <mergeCell ref="G3:H3"/>
    <mergeCell ref="I3:J3"/>
    <mergeCell ref="K3:L3"/>
  </mergeCells>
  <hyperlinks>
    <hyperlink ref="P1" location="ReadMe!A1" display="go back to ReadM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61</vt:i4>
      </vt:variant>
    </vt:vector>
  </HeadingPairs>
  <TitlesOfParts>
    <vt:vector size="61" baseType="lpstr">
      <vt:lpstr>ReadMe</vt:lpstr>
      <vt:lpstr>CountryList</vt:lpstr>
      <vt:lpstr>Graphs</vt:lpstr>
      <vt:lpstr>T0</vt:lpstr>
      <vt:lpstr>T38</vt:lpstr>
      <vt:lpstr>T39</vt:lpstr>
      <vt:lpstr>T40</vt:lpstr>
      <vt:lpstr>T41</vt:lpstr>
      <vt:lpstr>T42</vt:lpstr>
      <vt:lpstr>T43</vt:lpstr>
      <vt:lpstr>T44</vt:lpstr>
      <vt:lpstr>T45</vt:lpstr>
      <vt:lpstr>T46</vt:lpstr>
      <vt:lpstr>T47</vt:lpstr>
      <vt:lpstr>T48</vt:lpstr>
      <vt:lpstr>T50</vt:lpstr>
      <vt:lpstr>T49</vt:lpstr>
      <vt:lpstr>T51</vt:lpstr>
      <vt:lpstr>T52</vt:lpstr>
      <vt:lpstr>T53</vt:lpstr>
      <vt:lpstr>T54</vt:lpstr>
      <vt:lpstr>T55</vt:lpstr>
      <vt:lpstr>T56</vt:lpstr>
      <vt:lpstr>T57</vt:lpstr>
      <vt:lpstr>T58</vt:lpstr>
      <vt:lpstr>T59</vt:lpstr>
      <vt:lpstr>T60</vt:lpstr>
      <vt:lpstr>T61</vt:lpstr>
      <vt:lpstr>T62</vt:lpstr>
      <vt:lpstr>T63</vt:lpstr>
      <vt:lpstr>T64</vt:lpstr>
      <vt:lpstr>T65</vt:lpstr>
      <vt:lpstr>T66</vt:lpstr>
      <vt:lpstr>T67</vt:lpstr>
      <vt:lpstr>T68</vt:lpstr>
      <vt:lpstr>T69</vt:lpstr>
      <vt:lpstr>T70</vt:lpstr>
      <vt:lpstr>T71</vt:lpstr>
      <vt:lpstr>T72</vt:lpstr>
      <vt:lpstr>T73</vt:lpstr>
      <vt:lpstr>T74</vt:lpstr>
      <vt:lpstr>T75</vt:lpstr>
      <vt:lpstr>T76</vt:lpstr>
      <vt:lpstr>T77</vt:lpstr>
      <vt:lpstr>T78</vt:lpstr>
      <vt:lpstr>T79</vt:lpstr>
      <vt:lpstr>T80</vt:lpstr>
      <vt:lpstr>T81</vt:lpstr>
      <vt:lpstr>T82</vt:lpstr>
      <vt:lpstr>T83</vt:lpstr>
      <vt:lpstr>T84</vt:lpstr>
      <vt:lpstr>T85</vt:lpstr>
      <vt:lpstr>T86</vt:lpstr>
      <vt:lpstr>T87</vt:lpstr>
      <vt:lpstr>T88</vt:lpstr>
      <vt:lpstr>T89</vt:lpstr>
      <vt:lpstr>T91</vt:lpstr>
      <vt:lpstr>T92</vt:lpstr>
      <vt:lpstr>T93</vt:lpstr>
      <vt:lpstr>T94</vt:lpstr>
      <vt:lpstr>TempSheetForGraphs</vt:lpstr>
    </vt:vector>
  </TitlesOfParts>
  <Company>REN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Rui Pestana</dc:creator>
  <cp:lastModifiedBy>Czernie, Marc</cp:lastModifiedBy>
  <cp:lastPrinted>2015-12-04T17:18:52Z</cp:lastPrinted>
  <dcterms:created xsi:type="dcterms:W3CDTF">2015-11-30T15:58:41Z</dcterms:created>
  <dcterms:modified xsi:type="dcterms:W3CDTF">2016-02-22T08:24:13Z</dcterms:modified>
</cp:coreProperties>
</file>